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60" windowWidth="15135" windowHeight="8115" firstSheet="1" activeTab="4"/>
  </bookViews>
  <sheets>
    <sheet name="Skills" sheetId="9" state="hidden" r:id="rId1"/>
    <sheet name="Batsmen" sheetId="25" r:id="rId2"/>
    <sheet name="Bowler" sheetId="12" r:id="rId3"/>
    <sheet name="Wicket-Keeper" sheetId="23" r:id="rId4"/>
    <sheet name="All-Rounder" sheetId="22" r:id="rId5"/>
    <sheet name="Sublevels" sheetId="3" r:id="rId6"/>
    <sheet name="Wages Cal" sheetId="24" r:id="rId7"/>
  </sheets>
  <definedNames>
    <definedName name="BatInclude">'Wages Cal'!$H$8</definedName>
    <definedName name="BowlINclude">'Wages Cal'!$H$9</definedName>
    <definedName name="ConcInclude">'Wages Cal'!$H$12</definedName>
    <definedName name="ConsInclude">'Wages Cal'!$H$13</definedName>
    <definedName name="EstimatedLevelBatting">'Wages Cal'!$C$8</definedName>
    <definedName name="EstimatedLevelBowling">'Wages Cal'!$C$9</definedName>
    <definedName name="EstimatedLevelConcentration">'Wages Cal'!$C$12</definedName>
    <definedName name="EstimatedLevelConsistency">'Wages Cal'!$C$13</definedName>
    <definedName name="EstimatedLevelFielding">'Wages Cal'!$C$10</definedName>
    <definedName name="EstimatedLevelStamina">'Wages Cal'!$C$7</definedName>
    <definedName name="EstimatedLevelWicketKeeping">'Wages Cal'!$C$11</definedName>
    <definedName name="FieldInclude">'Wages Cal'!$H$10</definedName>
    <definedName name="Secondary">'Wages Cal'!$D$3</definedName>
    <definedName name="StamInclude">'Wages Cal'!$H$7</definedName>
    <definedName name="WKInclude">'Wages Cal'!$H$11</definedName>
  </definedNames>
  <calcPr calcId="144525"/>
</workbook>
</file>

<file path=xl/calcChain.xml><?xml version="1.0" encoding="utf-8"?>
<calcChain xmlns="http://schemas.openxmlformats.org/spreadsheetml/2006/main">
  <c r="B97" i="22" l="1"/>
  <c r="B98" i="22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F97" i="22"/>
  <c r="F98" i="22"/>
  <c r="F99" i="22" s="1"/>
  <c r="F100" i="22" s="1"/>
  <c r="F101" i="22" s="1"/>
  <c r="F102" i="22" s="1"/>
  <c r="F103" i="22" s="1"/>
  <c r="F104" i="22" s="1"/>
  <c r="F105" i="22" s="1"/>
  <c r="F106" i="22" s="1"/>
  <c r="F107" i="22" s="1"/>
  <c r="F108" i="22" s="1"/>
  <c r="F109" i="22" s="1"/>
  <c r="F110" i="22" s="1"/>
  <c r="J97" i="22"/>
  <c r="J98" i="22" s="1"/>
  <c r="J99" i="22" s="1"/>
  <c r="J100" i="22" s="1"/>
  <c r="J101" i="22" s="1"/>
  <c r="J102" i="22" s="1"/>
  <c r="J103" i="22" s="1"/>
  <c r="J104" i="22" s="1"/>
  <c r="J105" i="22" s="1"/>
  <c r="J106" i="22" s="1"/>
  <c r="J107" i="22" s="1"/>
  <c r="J108" i="22" s="1"/>
  <c r="J109" i="22" s="1"/>
  <c r="J110" i="22" s="1"/>
  <c r="J96" i="22"/>
  <c r="N97" i="22"/>
  <c r="N98" i="22"/>
  <c r="N99" i="22" s="1"/>
  <c r="N100" i="22" s="1"/>
  <c r="N101" i="22" s="1"/>
  <c r="N102" i="22" s="1"/>
  <c r="N103" i="22" s="1"/>
  <c r="N104" i="22" s="1"/>
  <c r="N105" i="22" s="1"/>
  <c r="N106" i="22" s="1"/>
  <c r="N107" i="22" s="1"/>
  <c r="N108" i="22" s="1"/>
  <c r="N109" i="22" s="1"/>
  <c r="N110" i="22" s="1"/>
  <c r="N96" i="22"/>
  <c r="R95" i="22"/>
  <c r="R97" i="22"/>
  <c r="R98" i="22" s="1"/>
  <c r="R99" i="22" s="1"/>
  <c r="R100" i="22" s="1"/>
  <c r="R101" i="22" s="1"/>
  <c r="R102" i="22" s="1"/>
  <c r="R103" i="22" s="1"/>
  <c r="R104" i="22" s="1"/>
  <c r="R105" i="22" s="1"/>
  <c r="R106" i="22" s="1"/>
  <c r="R107" i="22" s="1"/>
  <c r="R108" i="22" s="1"/>
  <c r="R109" i="22" s="1"/>
  <c r="R110" i="22" s="1"/>
  <c r="V97" i="22"/>
  <c r="V98" i="22" s="1"/>
  <c r="V99" i="22" s="1"/>
  <c r="V100" i="22" s="1"/>
  <c r="V101" i="22" s="1"/>
  <c r="V102" i="22" s="1"/>
  <c r="V103" i="22" s="1"/>
  <c r="V104" i="22" s="1"/>
  <c r="V105" i="22" s="1"/>
  <c r="V106" i="22" s="1"/>
  <c r="V107" i="22" s="1"/>
  <c r="V108" i="22" s="1"/>
  <c r="V109" i="22" s="1"/>
  <c r="V110" i="22" s="1"/>
  <c r="V96" i="22"/>
  <c r="R96" i="22"/>
  <c r="F96" i="22"/>
  <c r="B96" i="22"/>
  <c r="J97" i="25"/>
  <c r="J96" i="25"/>
  <c r="F97" i="25"/>
  <c r="F98" i="25"/>
  <c r="F99" i="25" s="1"/>
  <c r="F100" i="25" s="1"/>
  <c r="F101" i="25" s="1"/>
  <c r="F102" i="25" s="1"/>
  <c r="F103" i="25" s="1"/>
  <c r="F104" i="25" s="1"/>
  <c r="F105" i="25" s="1"/>
  <c r="F106" i="25" s="1"/>
  <c r="F107" i="25" s="1"/>
  <c r="F108" i="25" s="1"/>
  <c r="F109" i="25" s="1"/>
  <c r="F110" i="25" s="1"/>
  <c r="F96" i="25"/>
  <c r="B97" i="23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F97" i="23"/>
  <c r="F98" i="23" s="1"/>
  <c r="F99" i="23" s="1"/>
  <c r="F100" i="23" s="1"/>
  <c r="F101" i="23" s="1"/>
  <c r="F102" i="23" s="1"/>
  <c r="F103" i="23" s="1"/>
  <c r="F104" i="23" s="1"/>
  <c r="F105" i="23" s="1"/>
  <c r="F106" i="23" s="1"/>
  <c r="F107" i="23" s="1"/>
  <c r="F108" i="23" s="1"/>
  <c r="F109" i="23" s="1"/>
  <c r="F110" i="23" s="1"/>
  <c r="J97" i="23"/>
  <c r="J98" i="23"/>
  <c r="J99" i="23" s="1"/>
  <c r="J100" i="23" s="1"/>
  <c r="J101" i="23" s="1"/>
  <c r="J102" i="23" s="1"/>
  <c r="J103" i="23" s="1"/>
  <c r="J104" i="23" s="1"/>
  <c r="J105" i="23" s="1"/>
  <c r="J106" i="23" s="1"/>
  <c r="J107" i="23" s="1"/>
  <c r="J108" i="23" s="1"/>
  <c r="J109" i="23" s="1"/>
  <c r="J110" i="23" s="1"/>
  <c r="N97" i="23"/>
  <c r="N98" i="23"/>
  <c r="N99" i="23" s="1"/>
  <c r="N100" i="23" s="1"/>
  <c r="N101" i="23" s="1"/>
  <c r="N102" i="23" s="1"/>
  <c r="N103" i="23" s="1"/>
  <c r="N104" i="23" s="1"/>
  <c r="N105" i="23" s="1"/>
  <c r="N106" i="23" s="1"/>
  <c r="N107" i="23" s="1"/>
  <c r="N108" i="23" s="1"/>
  <c r="N109" i="23" s="1"/>
  <c r="N110" i="23" s="1"/>
  <c r="N96" i="23"/>
  <c r="J96" i="23"/>
  <c r="N96" i="25"/>
  <c r="N93" i="25"/>
  <c r="J93" i="25"/>
  <c r="N92" i="25"/>
  <c r="N95" i="25" s="1"/>
  <c r="J92" i="25"/>
  <c r="J95" i="25" s="1"/>
  <c r="J97" i="12"/>
  <c r="J98" i="12"/>
  <c r="J99" i="12" s="1"/>
  <c r="J100" i="12" s="1"/>
  <c r="J101" i="12" s="1"/>
  <c r="J102" i="12" s="1"/>
  <c r="J103" i="12" s="1"/>
  <c r="J104" i="12" s="1"/>
  <c r="J105" i="12" s="1"/>
  <c r="J106" i="12" s="1"/>
  <c r="J107" i="12" s="1"/>
  <c r="J108" i="12" s="1"/>
  <c r="J109" i="12" s="1"/>
  <c r="J110" i="12" s="1"/>
  <c r="N97" i="12"/>
  <c r="N98" i="12" s="1"/>
  <c r="N99" i="12" s="1"/>
  <c r="N100" i="12" s="1"/>
  <c r="N101" i="12" s="1"/>
  <c r="N102" i="12" s="1"/>
  <c r="N103" i="12" s="1"/>
  <c r="N104" i="12" s="1"/>
  <c r="N105" i="12" s="1"/>
  <c r="N106" i="12" s="1"/>
  <c r="N107" i="12" s="1"/>
  <c r="N108" i="12" s="1"/>
  <c r="N109" i="12" s="1"/>
  <c r="N110" i="12" s="1"/>
  <c r="N96" i="12"/>
  <c r="J96" i="12"/>
  <c r="F97" i="12"/>
  <c r="F98" i="12" s="1"/>
  <c r="F99" i="12" s="1"/>
  <c r="F100" i="12" s="1"/>
  <c r="F101" i="12" s="1"/>
  <c r="F102" i="12" s="1"/>
  <c r="F103" i="12" s="1"/>
  <c r="F104" i="12" s="1"/>
  <c r="F105" i="12" s="1"/>
  <c r="F106" i="12" s="1"/>
  <c r="F107" i="12" s="1"/>
  <c r="F108" i="12" s="1"/>
  <c r="F109" i="12" s="1"/>
  <c r="F110" i="12" s="1"/>
  <c r="F96" i="12"/>
  <c r="F96" i="23"/>
  <c r="B96" i="23"/>
  <c r="B107" i="25"/>
  <c r="B118" i="25"/>
  <c r="B97" i="25"/>
  <c r="B98" i="25"/>
  <c r="B99" i="25" s="1"/>
  <c r="B100" i="25" s="1"/>
  <c r="B101" i="25" s="1"/>
  <c r="B102" i="25" s="1"/>
  <c r="B103" i="25" s="1"/>
  <c r="B104" i="25" s="1"/>
  <c r="B105" i="25" s="1"/>
  <c r="B106" i="25" s="1"/>
  <c r="B108" i="25" s="1"/>
  <c r="B109" i="25" s="1"/>
  <c r="B110" i="25" s="1"/>
  <c r="B96" i="25"/>
  <c r="B140" i="12"/>
  <c r="B119" i="12"/>
  <c r="B118" i="12"/>
  <c r="B76" i="12"/>
  <c r="B97" i="12"/>
  <c r="B98" i="12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96" i="12"/>
  <c r="K95" i="25" l="1"/>
  <c r="O95" i="25"/>
  <c r="J7" i="22"/>
  <c r="J5" i="22"/>
  <c r="O96" i="25" l="1"/>
  <c r="N97" i="25"/>
  <c r="K96" i="25"/>
  <c r="J8" i="22"/>
  <c r="K7" i="22"/>
  <c r="J9" i="22"/>
  <c r="K8" i="22"/>
  <c r="K97" i="25" l="1"/>
  <c r="J98" i="25"/>
  <c r="O97" i="25"/>
  <c r="N98" i="25"/>
  <c r="J10" i="22"/>
  <c r="K9" i="22"/>
  <c r="O98" i="25" l="1"/>
  <c r="N99" i="25"/>
  <c r="K98" i="25"/>
  <c r="J99" i="25"/>
  <c r="J11" i="22"/>
  <c r="K10" i="22"/>
  <c r="K99" i="25" l="1"/>
  <c r="J100" i="25"/>
  <c r="O99" i="25"/>
  <c r="N100" i="25"/>
  <c r="J12" i="22"/>
  <c r="K11" i="22"/>
  <c r="O100" i="25" l="1"/>
  <c r="N101" i="25"/>
  <c r="K100" i="25"/>
  <c r="J101" i="25"/>
  <c r="J13" i="22"/>
  <c r="K12" i="22"/>
  <c r="K101" i="25" l="1"/>
  <c r="J102" i="25"/>
  <c r="O101" i="25"/>
  <c r="N102" i="25"/>
  <c r="J14" i="22"/>
  <c r="K13" i="22"/>
  <c r="O102" i="25" l="1"/>
  <c r="N103" i="25"/>
  <c r="K102" i="25"/>
  <c r="J103" i="25"/>
  <c r="J15" i="22"/>
  <c r="K14" i="22"/>
  <c r="K103" i="25" l="1"/>
  <c r="J104" i="25"/>
  <c r="O103" i="25"/>
  <c r="N104" i="25"/>
  <c r="J16" i="22"/>
  <c r="K15" i="22"/>
  <c r="O104" i="25" l="1"/>
  <c r="N105" i="25"/>
  <c r="K104" i="25"/>
  <c r="J105" i="25"/>
  <c r="J17" i="22"/>
  <c r="K16" i="22"/>
  <c r="K105" i="25" l="1"/>
  <c r="J106" i="25"/>
  <c r="O105" i="25"/>
  <c r="N106" i="25"/>
  <c r="J18" i="22"/>
  <c r="K17" i="22"/>
  <c r="O106" i="25" l="1"/>
  <c r="N107" i="25"/>
  <c r="K106" i="25"/>
  <c r="J107" i="25"/>
  <c r="J19" i="22"/>
  <c r="K18" i="22"/>
  <c r="K107" i="25" l="1"/>
  <c r="J108" i="25"/>
  <c r="O107" i="25"/>
  <c r="N108" i="25"/>
  <c r="J20" i="22"/>
  <c r="K19" i="22"/>
  <c r="O108" i="25" l="1"/>
  <c r="N109" i="25"/>
  <c r="K108" i="25"/>
  <c r="J109" i="25"/>
  <c r="J21" i="22"/>
  <c r="K20" i="22"/>
  <c r="K109" i="25" l="1"/>
  <c r="J110" i="25"/>
  <c r="K110" i="25" s="1"/>
  <c r="O109" i="25"/>
  <c r="N110" i="25"/>
  <c r="O110" i="25" s="1"/>
  <c r="J22" i="22"/>
  <c r="K21" i="22"/>
  <c r="J26" i="22" l="1"/>
  <c r="K22" i="22"/>
  <c r="B137" i="25" l="1"/>
  <c r="V7" i="22" l="1"/>
  <c r="W7" i="22" s="1"/>
  <c r="V5" i="22"/>
  <c r="D67" i="25"/>
  <c r="B46" i="25"/>
  <c r="B68" i="25" s="1"/>
  <c r="B90" i="25" s="1"/>
  <c r="B112" i="25" s="1"/>
  <c r="B134" i="25" s="1"/>
  <c r="N27" i="25"/>
  <c r="F27" i="25"/>
  <c r="B24" i="25"/>
  <c r="A24" i="25"/>
  <c r="A46" i="25" s="1"/>
  <c r="N7" i="25"/>
  <c r="O7" i="25" s="1"/>
  <c r="J7" i="25"/>
  <c r="K7" i="25" s="1"/>
  <c r="F7" i="25"/>
  <c r="G7" i="25" s="1"/>
  <c r="N5" i="25"/>
  <c r="J5" i="25"/>
  <c r="F5" i="25"/>
  <c r="B5" i="25"/>
  <c r="B7" i="25" s="1"/>
  <c r="E14" i="24"/>
  <c r="O13" i="24"/>
  <c r="N13" i="24"/>
  <c r="E13" i="24"/>
  <c r="D13" i="24"/>
  <c r="O12" i="24"/>
  <c r="N12" i="24"/>
  <c r="E12" i="24"/>
  <c r="D12" i="24"/>
  <c r="O11" i="24"/>
  <c r="N11" i="24"/>
  <c r="E11" i="24"/>
  <c r="D11" i="24"/>
  <c r="O10" i="24"/>
  <c r="N10" i="24"/>
  <c r="E10" i="24"/>
  <c r="D10" i="24"/>
  <c r="O9" i="24"/>
  <c r="N9" i="24"/>
  <c r="E9" i="24"/>
  <c r="D9" i="24"/>
  <c r="O8" i="24"/>
  <c r="N8" i="24"/>
  <c r="E8" i="24"/>
  <c r="D8" i="24"/>
  <c r="O7" i="24"/>
  <c r="E16" i="24" s="1"/>
  <c r="N7" i="24"/>
  <c r="E15" i="24" s="1"/>
  <c r="E7" i="24"/>
  <c r="D7" i="24"/>
  <c r="J137" i="23"/>
  <c r="J115" i="23"/>
  <c r="J93" i="23"/>
  <c r="J71" i="23"/>
  <c r="J49" i="23"/>
  <c r="J27" i="23"/>
  <c r="J5" i="23"/>
  <c r="D67" i="23"/>
  <c r="B24" i="23"/>
  <c r="B46" i="23" s="1"/>
  <c r="B68" i="23" s="1"/>
  <c r="B90" i="23" s="1"/>
  <c r="B112" i="23" s="1"/>
  <c r="B134" i="23" s="1"/>
  <c r="A24" i="23"/>
  <c r="N27" i="23" s="1"/>
  <c r="N7" i="23"/>
  <c r="O7" i="23" s="1"/>
  <c r="J7" i="23"/>
  <c r="K7" i="23" s="1"/>
  <c r="F7" i="23"/>
  <c r="G7" i="23" s="1"/>
  <c r="N5" i="23"/>
  <c r="F5" i="23"/>
  <c r="B5" i="23"/>
  <c r="B7" i="23" s="1"/>
  <c r="N137" i="12"/>
  <c r="N115" i="12"/>
  <c r="N93" i="12"/>
  <c r="N71" i="12"/>
  <c r="N27" i="12"/>
  <c r="N5" i="12"/>
  <c r="N49" i="12"/>
  <c r="N7" i="12"/>
  <c r="O7" i="12" s="1"/>
  <c r="F5" i="22"/>
  <c r="F7" i="22" s="1"/>
  <c r="F8" i="22" s="1"/>
  <c r="F9" i="22" s="1"/>
  <c r="F10" i="22" s="1"/>
  <c r="F24" i="22"/>
  <c r="F46" i="22" s="1"/>
  <c r="F68" i="22" s="1"/>
  <c r="F90" i="22" s="1"/>
  <c r="F112" i="22" s="1"/>
  <c r="F134" i="22" s="1"/>
  <c r="E24" i="22"/>
  <c r="E46" i="22" s="1"/>
  <c r="E68" i="22" s="1"/>
  <c r="E90" i="22" s="1"/>
  <c r="E112" i="22" s="1"/>
  <c r="E134" i="22" s="1"/>
  <c r="H67" i="22"/>
  <c r="B24" i="22"/>
  <c r="B46" i="22" s="1"/>
  <c r="B68" i="22" s="1"/>
  <c r="B90" i="22" s="1"/>
  <c r="B112" i="22" s="1"/>
  <c r="B134" i="22" s="1"/>
  <c r="A24" i="22"/>
  <c r="R7" i="22"/>
  <c r="S7" i="22" s="1"/>
  <c r="N7" i="22"/>
  <c r="O7" i="22" s="1"/>
  <c r="R5" i="22"/>
  <c r="N5" i="22"/>
  <c r="B5" i="22"/>
  <c r="B7" i="22" s="1"/>
  <c r="B134" i="12"/>
  <c r="A134" i="12"/>
  <c r="F115" i="12"/>
  <c r="B112" i="12"/>
  <c r="A112" i="12"/>
  <c r="F93" i="12"/>
  <c r="J93" i="12"/>
  <c r="B93" i="12"/>
  <c r="J71" i="12"/>
  <c r="F71" i="12"/>
  <c r="B71" i="12"/>
  <c r="J49" i="12"/>
  <c r="F49" i="12"/>
  <c r="B49" i="12"/>
  <c r="A90" i="12"/>
  <c r="A68" i="12"/>
  <c r="A46" i="12"/>
  <c r="J27" i="12"/>
  <c r="J5" i="12"/>
  <c r="F27" i="12"/>
  <c r="F5" i="12"/>
  <c r="B27" i="12"/>
  <c r="B5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6" i="12" s="1"/>
  <c r="A24" i="12"/>
  <c r="B90" i="12"/>
  <c r="B68" i="12"/>
  <c r="B46" i="12"/>
  <c r="J7" i="12"/>
  <c r="K7" i="12" s="1"/>
  <c r="B24" i="12"/>
  <c r="R27" i="22" l="1"/>
  <c r="J27" i="22"/>
  <c r="J29" i="22" s="1"/>
  <c r="V27" i="22"/>
  <c r="F27" i="22"/>
  <c r="V8" i="22"/>
  <c r="V9" i="22" s="1"/>
  <c r="C7" i="25"/>
  <c r="B8" i="25"/>
  <c r="F8" i="25"/>
  <c r="J8" i="25"/>
  <c r="N8" i="25"/>
  <c r="J49" i="25"/>
  <c r="B49" i="25"/>
  <c r="N49" i="25"/>
  <c r="A68" i="25"/>
  <c r="F49" i="25"/>
  <c r="B27" i="25"/>
  <c r="J27" i="25"/>
  <c r="C7" i="23"/>
  <c r="B8" i="23"/>
  <c r="F8" i="23"/>
  <c r="J8" i="23"/>
  <c r="N8" i="23"/>
  <c r="B27" i="23"/>
  <c r="A46" i="23"/>
  <c r="F27" i="23"/>
  <c r="N8" i="12"/>
  <c r="G7" i="22"/>
  <c r="N8" i="22"/>
  <c r="N9" i="22" s="1"/>
  <c r="R8" i="22"/>
  <c r="S8" i="22" s="1"/>
  <c r="B8" i="22"/>
  <c r="C7" i="22"/>
  <c r="N27" i="22"/>
  <c r="A46" i="22"/>
  <c r="J49" i="22" s="1"/>
  <c r="B27" i="22"/>
  <c r="J137" i="12"/>
  <c r="B137" i="12"/>
  <c r="F137" i="12"/>
  <c r="J115" i="12"/>
  <c r="B115" i="12"/>
  <c r="J8" i="12"/>
  <c r="J9" i="12" s="1"/>
  <c r="J10" i="12" s="1"/>
  <c r="J11" i="12" s="1"/>
  <c r="J12" i="12" s="1"/>
  <c r="J13" i="12" s="1"/>
  <c r="J14" i="12" s="1"/>
  <c r="O8" i="22" l="1"/>
  <c r="J30" i="22"/>
  <c r="K29" i="22"/>
  <c r="V49" i="22"/>
  <c r="A68" i="22"/>
  <c r="J71" i="22" s="1"/>
  <c r="F49" i="22"/>
  <c r="W8" i="22"/>
  <c r="R9" i="22"/>
  <c r="N9" i="12"/>
  <c r="O9" i="12" s="1"/>
  <c r="O8" i="12"/>
  <c r="V10" i="22"/>
  <c r="W9" i="22"/>
  <c r="N71" i="25"/>
  <c r="F71" i="25"/>
  <c r="B71" i="25"/>
  <c r="A90" i="25"/>
  <c r="J71" i="25"/>
  <c r="N9" i="25"/>
  <c r="O8" i="25"/>
  <c r="F9" i="25"/>
  <c r="G8" i="25"/>
  <c r="J9" i="25"/>
  <c r="K8" i="25"/>
  <c r="B9" i="25"/>
  <c r="C8" i="25"/>
  <c r="A68" i="23"/>
  <c r="N49" i="23"/>
  <c r="F49" i="23"/>
  <c r="B49" i="23"/>
  <c r="K8" i="23"/>
  <c r="J9" i="23"/>
  <c r="C8" i="23"/>
  <c r="B9" i="23"/>
  <c r="O8" i="23"/>
  <c r="N9" i="23"/>
  <c r="G8" i="23"/>
  <c r="F9" i="23"/>
  <c r="G8" i="22"/>
  <c r="R49" i="22"/>
  <c r="B49" i="22"/>
  <c r="N49" i="22"/>
  <c r="S9" i="22"/>
  <c r="R10" i="22"/>
  <c r="O9" i="22"/>
  <c r="N10" i="22"/>
  <c r="C8" i="22"/>
  <c r="B9" i="22"/>
  <c r="J15" i="12"/>
  <c r="J16" i="12" s="1"/>
  <c r="J17" i="12" s="1"/>
  <c r="J18" i="12" s="1"/>
  <c r="J19" i="12" s="1"/>
  <c r="J20" i="12" s="1"/>
  <c r="J21" i="12" s="1"/>
  <c r="J22" i="12" s="1"/>
  <c r="J26" i="12" s="1"/>
  <c r="K8" i="12"/>
  <c r="J31" i="22" l="1"/>
  <c r="K30" i="22"/>
  <c r="F71" i="22"/>
  <c r="V71" i="22"/>
  <c r="A90" i="22"/>
  <c r="J93" i="22" s="1"/>
  <c r="N10" i="12"/>
  <c r="O10" i="12" s="1"/>
  <c r="V11" i="22"/>
  <c r="W10" i="22"/>
  <c r="B10" i="25"/>
  <c r="C9" i="25"/>
  <c r="J10" i="25"/>
  <c r="K9" i="25"/>
  <c r="F10" i="25"/>
  <c r="G9" i="25"/>
  <c r="N10" i="25"/>
  <c r="O9" i="25"/>
  <c r="F93" i="25"/>
  <c r="A112" i="25"/>
  <c r="B93" i="25"/>
  <c r="G9" i="23"/>
  <c r="F10" i="23"/>
  <c r="O9" i="23"/>
  <c r="N10" i="23"/>
  <c r="C9" i="23"/>
  <c r="B10" i="23"/>
  <c r="K9" i="23"/>
  <c r="J10" i="23"/>
  <c r="A90" i="23"/>
  <c r="B71" i="23"/>
  <c r="N71" i="23"/>
  <c r="F71" i="23"/>
  <c r="N11" i="12"/>
  <c r="O11" i="12" s="1"/>
  <c r="G9" i="22"/>
  <c r="C9" i="22"/>
  <c r="B10" i="22"/>
  <c r="O10" i="22"/>
  <c r="N11" i="22"/>
  <c r="S10" i="22"/>
  <c r="R11" i="22"/>
  <c r="N71" i="22"/>
  <c r="R71" i="22"/>
  <c r="B71" i="22"/>
  <c r="J29" i="12"/>
  <c r="J30" i="12" s="1"/>
  <c r="K9" i="12"/>
  <c r="J32" i="22" l="1"/>
  <c r="K31" i="22"/>
  <c r="V93" i="22"/>
  <c r="B93" i="22"/>
  <c r="F93" i="22"/>
  <c r="V12" i="22"/>
  <c r="W11" i="22"/>
  <c r="A134" i="25"/>
  <c r="N115" i="25"/>
  <c r="F115" i="25"/>
  <c r="J115" i="25"/>
  <c r="B115" i="25"/>
  <c r="N11" i="25"/>
  <c r="O10" i="25"/>
  <c r="F11" i="25"/>
  <c r="G10" i="25"/>
  <c r="J11" i="25"/>
  <c r="K10" i="25"/>
  <c r="B11" i="25"/>
  <c r="C10" i="25"/>
  <c r="A112" i="23"/>
  <c r="B93" i="23"/>
  <c r="N93" i="23"/>
  <c r="F93" i="23"/>
  <c r="K10" i="23"/>
  <c r="J11" i="23"/>
  <c r="C10" i="23"/>
  <c r="B11" i="23"/>
  <c r="O10" i="23"/>
  <c r="N11" i="23"/>
  <c r="G10" i="23"/>
  <c r="F11" i="23"/>
  <c r="N12" i="12"/>
  <c r="O12" i="12" s="1"/>
  <c r="G10" i="22"/>
  <c r="F11" i="22"/>
  <c r="S11" i="22"/>
  <c r="R12" i="22"/>
  <c r="O11" i="22"/>
  <c r="N12" i="22"/>
  <c r="C10" i="22"/>
  <c r="B11" i="22"/>
  <c r="A112" i="22"/>
  <c r="J115" i="22" s="1"/>
  <c r="N93" i="22"/>
  <c r="R93" i="22"/>
  <c r="J31" i="12"/>
  <c r="K30" i="12"/>
  <c r="K29" i="12"/>
  <c r="K10" i="12"/>
  <c r="J33" i="22" l="1"/>
  <c r="K32" i="22"/>
  <c r="F115" i="22"/>
  <c r="V115" i="22"/>
  <c r="V13" i="22"/>
  <c r="W12" i="22"/>
  <c r="J137" i="25"/>
  <c r="F137" i="25"/>
  <c r="N137" i="25"/>
  <c r="B12" i="25"/>
  <c r="C11" i="25"/>
  <c r="J12" i="25"/>
  <c r="K11" i="25"/>
  <c r="F12" i="25"/>
  <c r="G11" i="25"/>
  <c r="N12" i="25"/>
  <c r="O11" i="25"/>
  <c r="G11" i="23"/>
  <c r="F12" i="23"/>
  <c r="O11" i="23"/>
  <c r="N12" i="23"/>
  <c r="C11" i="23"/>
  <c r="B12" i="23"/>
  <c r="K11" i="23"/>
  <c r="J12" i="23"/>
  <c r="A134" i="23"/>
  <c r="B115" i="23"/>
  <c r="N115" i="23"/>
  <c r="F115" i="23"/>
  <c r="N13" i="12"/>
  <c r="O13" i="12" s="1"/>
  <c r="G11" i="22"/>
  <c r="F12" i="22"/>
  <c r="A134" i="22"/>
  <c r="J137" i="22" s="1"/>
  <c r="N115" i="22"/>
  <c r="R115" i="22"/>
  <c r="B115" i="22"/>
  <c r="C11" i="22"/>
  <c r="B12" i="22"/>
  <c r="N13" i="22"/>
  <c r="O12" i="22"/>
  <c r="R13" i="22"/>
  <c r="S12" i="22"/>
  <c r="J32" i="12"/>
  <c r="K31" i="12"/>
  <c r="K11" i="12"/>
  <c r="D67" i="12"/>
  <c r="C7" i="12"/>
  <c r="F7" i="12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6" i="12" s="1"/>
  <c r="F29" i="12" s="1"/>
  <c r="J34" i="22" l="1"/>
  <c r="K33" i="22"/>
  <c r="V137" i="22"/>
  <c r="F137" i="22"/>
  <c r="V14" i="22"/>
  <c r="W13" i="22"/>
  <c r="N13" i="25"/>
  <c r="O12" i="25"/>
  <c r="F13" i="25"/>
  <c r="G12" i="25"/>
  <c r="J13" i="25"/>
  <c r="K12" i="25"/>
  <c r="B13" i="25"/>
  <c r="C12" i="25"/>
  <c r="N137" i="23"/>
  <c r="F137" i="23"/>
  <c r="B137" i="23"/>
  <c r="K12" i="23"/>
  <c r="J13" i="23"/>
  <c r="C12" i="23"/>
  <c r="B13" i="23"/>
  <c r="O12" i="23"/>
  <c r="N13" i="23"/>
  <c r="G12" i="23"/>
  <c r="F13" i="23"/>
  <c r="N14" i="12"/>
  <c r="O14" i="12" s="1"/>
  <c r="G12" i="22"/>
  <c r="F13" i="22"/>
  <c r="C12" i="22"/>
  <c r="B13" i="22"/>
  <c r="S13" i="22"/>
  <c r="R14" i="22"/>
  <c r="N14" i="22"/>
  <c r="O13" i="22"/>
  <c r="R137" i="22"/>
  <c r="B137" i="22"/>
  <c r="N137" i="22"/>
  <c r="F30" i="12"/>
  <c r="G29" i="12"/>
  <c r="J33" i="12"/>
  <c r="K32" i="12"/>
  <c r="K12" i="12"/>
  <c r="G7" i="12"/>
  <c r="J35" i="22" l="1"/>
  <c r="K34" i="22"/>
  <c r="V15" i="22"/>
  <c r="W14" i="22"/>
  <c r="B14" i="25"/>
  <c r="C13" i="25"/>
  <c r="J14" i="25"/>
  <c r="K13" i="25"/>
  <c r="F14" i="25"/>
  <c r="G13" i="25"/>
  <c r="N14" i="25"/>
  <c r="O13" i="25"/>
  <c r="G13" i="23"/>
  <c r="F14" i="23"/>
  <c r="O13" i="23"/>
  <c r="N14" i="23"/>
  <c r="C13" i="23"/>
  <c r="B14" i="23"/>
  <c r="K13" i="23"/>
  <c r="J14" i="23"/>
  <c r="N15" i="12"/>
  <c r="O15" i="12" s="1"/>
  <c r="G13" i="22"/>
  <c r="F14" i="22"/>
  <c r="S14" i="22"/>
  <c r="R15" i="22"/>
  <c r="B14" i="22"/>
  <c r="C13" i="22"/>
  <c r="O14" i="22"/>
  <c r="N15" i="22"/>
  <c r="F31" i="12"/>
  <c r="G30" i="12"/>
  <c r="J34" i="12"/>
  <c r="K33" i="12"/>
  <c r="K13" i="12"/>
  <c r="C9" i="12"/>
  <c r="C8" i="12"/>
  <c r="C10" i="12"/>
  <c r="G8" i="12"/>
  <c r="J36" i="22" l="1"/>
  <c r="K35" i="22"/>
  <c r="V16" i="22"/>
  <c r="W15" i="22"/>
  <c r="N15" i="25"/>
  <c r="O14" i="25"/>
  <c r="F15" i="25"/>
  <c r="G14" i="25"/>
  <c r="J15" i="25"/>
  <c r="K14" i="25"/>
  <c r="B15" i="25"/>
  <c r="C14" i="25"/>
  <c r="K14" i="23"/>
  <c r="J15" i="23"/>
  <c r="C14" i="23"/>
  <c r="B15" i="23"/>
  <c r="O14" i="23"/>
  <c r="N15" i="23"/>
  <c r="G14" i="23"/>
  <c r="F15" i="23"/>
  <c r="N16" i="12"/>
  <c r="O16" i="12" s="1"/>
  <c r="G14" i="22"/>
  <c r="F15" i="22"/>
  <c r="F16" i="22" s="1"/>
  <c r="O15" i="22"/>
  <c r="N16" i="22"/>
  <c r="S15" i="22"/>
  <c r="R16" i="22"/>
  <c r="C14" i="22"/>
  <c r="B15" i="22"/>
  <c r="F32" i="12"/>
  <c r="G31" i="12"/>
  <c r="J35" i="12"/>
  <c r="K34" i="12"/>
  <c r="K14" i="12"/>
  <c r="G9" i="12"/>
  <c r="C11" i="12"/>
  <c r="J37" i="22" l="1"/>
  <c r="K36" i="22"/>
  <c r="V17" i="22"/>
  <c r="W16" i="22"/>
  <c r="B16" i="25"/>
  <c r="C15" i="25"/>
  <c r="J16" i="25"/>
  <c r="K15" i="25"/>
  <c r="F16" i="25"/>
  <c r="G15" i="25"/>
  <c r="N16" i="25"/>
  <c r="O15" i="25"/>
  <c r="G15" i="23"/>
  <c r="F16" i="23"/>
  <c r="O15" i="23"/>
  <c r="N16" i="23"/>
  <c r="C15" i="23"/>
  <c r="B16" i="23"/>
  <c r="K15" i="23"/>
  <c r="J16" i="23"/>
  <c r="N17" i="12"/>
  <c r="O17" i="12" s="1"/>
  <c r="G15" i="22"/>
  <c r="C15" i="22"/>
  <c r="B16" i="22"/>
  <c r="S16" i="22"/>
  <c r="R17" i="22"/>
  <c r="O16" i="22"/>
  <c r="N17" i="22"/>
  <c r="F33" i="12"/>
  <c r="G32" i="12"/>
  <c r="J36" i="12"/>
  <c r="K35" i="12"/>
  <c r="K15" i="12"/>
  <c r="C12" i="12"/>
  <c r="G10" i="12"/>
  <c r="J38" i="22" l="1"/>
  <c r="K37" i="22"/>
  <c r="V18" i="22"/>
  <c r="W17" i="22"/>
  <c r="N17" i="25"/>
  <c r="O16" i="25"/>
  <c r="F17" i="25"/>
  <c r="G16" i="25"/>
  <c r="J17" i="25"/>
  <c r="K16" i="25"/>
  <c r="B17" i="25"/>
  <c r="C16" i="25"/>
  <c r="K16" i="23"/>
  <c r="J17" i="23"/>
  <c r="C16" i="23"/>
  <c r="B17" i="23"/>
  <c r="O16" i="23"/>
  <c r="N17" i="23"/>
  <c r="G16" i="23"/>
  <c r="F17" i="23"/>
  <c r="N18" i="12"/>
  <c r="O18" i="12" s="1"/>
  <c r="G16" i="22"/>
  <c r="F17" i="22"/>
  <c r="O17" i="22"/>
  <c r="N18" i="22"/>
  <c r="S17" i="22"/>
  <c r="R18" i="22"/>
  <c r="C16" i="22"/>
  <c r="B17" i="22"/>
  <c r="F34" i="12"/>
  <c r="G33" i="12"/>
  <c r="J37" i="12"/>
  <c r="K36" i="12"/>
  <c r="K16" i="12"/>
  <c r="G11" i="12"/>
  <c r="C13" i="12"/>
  <c r="J39" i="22" l="1"/>
  <c r="K38" i="22"/>
  <c r="V19" i="22"/>
  <c r="W18" i="22"/>
  <c r="B18" i="25"/>
  <c r="C17" i="25"/>
  <c r="J18" i="25"/>
  <c r="K17" i="25"/>
  <c r="F18" i="25"/>
  <c r="G17" i="25"/>
  <c r="N18" i="25"/>
  <c r="O17" i="25"/>
  <c r="G17" i="23"/>
  <c r="F18" i="23"/>
  <c r="O17" i="23"/>
  <c r="N18" i="23"/>
  <c r="C17" i="23"/>
  <c r="B18" i="23"/>
  <c r="K17" i="23"/>
  <c r="J18" i="23"/>
  <c r="N19" i="12"/>
  <c r="O19" i="12" s="1"/>
  <c r="G17" i="22"/>
  <c r="F18" i="22"/>
  <c r="C17" i="22"/>
  <c r="B18" i="22"/>
  <c r="S18" i="22"/>
  <c r="R19" i="22"/>
  <c r="O18" i="22"/>
  <c r="N19" i="22"/>
  <c r="F35" i="12"/>
  <c r="G34" i="12"/>
  <c r="J38" i="12"/>
  <c r="K37" i="12"/>
  <c r="K17" i="12"/>
  <c r="C14" i="12"/>
  <c r="G12" i="12"/>
  <c r="J40" i="22" l="1"/>
  <c r="K39" i="22"/>
  <c r="V20" i="22"/>
  <c r="W19" i="22"/>
  <c r="N19" i="25"/>
  <c r="O18" i="25"/>
  <c r="F19" i="25"/>
  <c r="G18" i="25"/>
  <c r="J19" i="25"/>
  <c r="K18" i="25"/>
  <c r="B19" i="25"/>
  <c r="C18" i="25"/>
  <c r="K18" i="23"/>
  <c r="J19" i="23"/>
  <c r="C18" i="23"/>
  <c r="B19" i="23"/>
  <c r="O18" i="23"/>
  <c r="N19" i="23"/>
  <c r="G18" i="23"/>
  <c r="F19" i="23"/>
  <c r="N20" i="12"/>
  <c r="O20" i="12" s="1"/>
  <c r="G18" i="22"/>
  <c r="F19" i="22"/>
  <c r="O19" i="22"/>
  <c r="N20" i="22"/>
  <c r="S19" i="22"/>
  <c r="R20" i="22"/>
  <c r="C18" i="22"/>
  <c r="B19" i="22"/>
  <c r="F36" i="12"/>
  <c r="G35" i="12"/>
  <c r="J39" i="12"/>
  <c r="K38" i="12"/>
  <c r="K18" i="12"/>
  <c r="G13" i="12"/>
  <c r="C15" i="12"/>
  <c r="J41" i="22" l="1"/>
  <c r="K40" i="22"/>
  <c r="V21" i="22"/>
  <c r="W20" i="22"/>
  <c r="B20" i="25"/>
  <c r="C19" i="25"/>
  <c r="J20" i="25"/>
  <c r="K19" i="25"/>
  <c r="F20" i="25"/>
  <c r="G19" i="25"/>
  <c r="N20" i="25"/>
  <c r="O19" i="25"/>
  <c r="G19" i="23"/>
  <c r="F20" i="23"/>
  <c r="O19" i="23"/>
  <c r="N20" i="23"/>
  <c r="C19" i="23"/>
  <c r="B20" i="23"/>
  <c r="K19" i="23"/>
  <c r="J20" i="23"/>
  <c r="N21" i="12"/>
  <c r="O21" i="12" s="1"/>
  <c r="G19" i="22"/>
  <c r="F20" i="22"/>
  <c r="C19" i="22"/>
  <c r="B20" i="22"/>
  <c r="S20" i="22"/>
  <c r="R21" i="22"/>
  <c r="O20" i="22"/>
  <c r="N21" i="22"/>
  <c r="F37" i="12"/>
  <c r="G36" i="12"/>
  <c r="J40" i="12"/>
  <c r="K39" i="12"/>
  <c r="K19" i="12"/>
  <c r="C16" i="12"/>
  <c r="G14" i="12"/>
  <c r="J42" i="22" l="1"/>
  <c r="K41" i="22"/>
  <c r="V22" i="22"/>
  <c r="W21" i="22"/>
  <c r="N21" i="25"/>
  <c r="O20" i="25"/>
  <c r="F21" i="25"/>
  <c r="G20" i="25"/>
  <c r="J21" i="25"/>
  <c r="K20" i="25"/>
  <c r="B21" i="25"/>
  <c r="C20" i="25"/>
  <c r="K20" i="23"/>
  <c r="J21" i="23"/>
  <c r="C20" i="23"/>
  <c r="B21" i="23"/>
  <c r="O20" i="23"/>
  <c r="N21" i="23"/>
  <c r="G20" i="23"/>
  <c r="F21" i="23"/>
  <c r="N22" i="12"/>
  <c r="O22" i="12" s="1"/>
  <c r="G20" i="22"/>
  <c r="F21" i="22"/>
  <c r="O21" i="22"/>
  <c r="N22" i="22"/>
  <c r="S21" i="22"/>
  <c r="R22" i="22"/>
  <c r="C20" i="22"/>
  <c r="B21" i="22"/>
  <c r="F38" i="12"/>
  <c r="G37" i="12"/>
  <c r="J41" i="12"/>
  <c r="K40" i="12"/>
  <c r="K20" i="12"/>
  <c r="G15" i="12"/>
  <c r="C17" i="12"/>
  <c r="J43" i="22" l="1"/>
  <c r="K42" i="22"/>
  <c r="V26" i="22"/>
  <c r="V29" i="22" s="1"/>
  <c r="W22" i="22"/>
  <c r="B22" i="25"/>
  <c r="C21" i="25"/>
  <c r="J22" i="25"/>
  <c r="K21" i="25"/>
  <c r="F22" i="25"/>
  <c r="G21" i="25"/>
  <c r="N22" i="25"/>
  <c r="O21" i="25"/>
  <c r="G21" i="23"/>
  <c r="F22" i="23"/>
  <c r="O21" i="23"/>
  <c r="N22" i="23"/>
  <c r="C21" i="23"/>
  <c r="B22" i="23"/>
  <c r="K21" i="23"/>
  <c r="J22" i="23"/>
  <c r="N26" i="12"/>
  <c r="N29" i="12" s="1"/>
  <c r="O29" i="12" s="1"/>
  <c r="G21" i="22"/>
  <c r="F22" i="22"/>
  <c r="C21" i="22"/>
  <c r="B22" i="22"/>
  <c r="S22" i="22"/>
  <c r="R26" i="22"/>
  <c r="R29" i="22" s="1"/>
  <c r="N26" i="22"/>
  <c r="N29" i="22" s="1"/>
  <c r="O22" i="22"/>
  <c r="F39" i="12"/>
  <c r="G38" i="12"/>
  <c r="J42" i="12"/>
  <c r="K41" i="12"/>
  <c r="K22" i="12"/>
  <c r="K21" i="12"/>
  <c r="C18" i="12"/>
  <c r="G16" i="12"/>
  <c r="J44" i="22" l="1"/>
  <c r="K43" i="22"/>
  <c r="V30" i="22"/>
  <c r="W29" i="22"/>
  <c r="N26" i="25"/>
  <c r="N29" i="25" s="1"/>
  <c r="O22" i="25"/>
  <c r="G22" i="25"/>
  <c r="F26" i="25"/>
  <c r="F29" i="25" s="1"/>
  <c r="J26" i="25"/>
  <c r="J29" i="25" s="1"/>
  <c r="K22" i="25"/>
  <c r="B26" i="25"/>
  <c r="B29" i="25" s="1"/>
  <c r="C22" i="25"/>
  <c r="K22" i="23"/>
  <c r="J26" i="23"/>
  <c r="J29" i="23" s="1"/>
  <c r="C22" i="23"/>
  <c r="B26" i="23"/>
  <c r="B29" i="23" s="1"/>
  <c r="N26" i="23"/>
  <c r="N29" i="23" s="1"/>
  <c r="O22" i="23"/>
  <c r="F26" i="23"/>
  <c r="F29" i="23" s="1"/>
  <c r="G22" i="23"/>
  <c r="N30" i="12"/>
  <c r="O30" i="12" s="1"/>
  <c r="G22" i="22"/>
  <c r="F26" i="22"/>
  <c r="F29" i="22" s="1"/>
  <c r="S29" i="22"/>
  <c r="R30" i="22"/>
  <c r="C22" i="22"/>
  <c r="B26" i="22"/>
  <c r="B29" i="22" s="1"/>
  <c r="O29" i="22"/>
  <c r="N30" i="22"/>
  <c r="F40" i="12"/>
  <c r="G39" i="12"/>
  <c r="J43" i="12"/>
  <c r="K42" i="12"/>
  <c r="G17" i="12"/>
  <c r="C19" i="12"/>
  <c r="J48" i="22" l="1"/>
  <c r="J51" i="22" s="1"/>
  <c r="K44" i="22"/>
  <c r="V31" i="22"/>
  <c r="W30" i="22"/>
  <c r="F30" i="25"/>
  <c r="G29" i="25"/>
  <c r="B30" i="25"/>
  <c r="C29" i="25"/>
  <c r="J30" i="25"/>
  <c r="K29" i="25"/>
  <c r="N30" i="25"/>
  <c r="O29" i="25"/>
  <c r="C29" i="23"/>
  <c r="B30" i="23"/>
  <c r="K29" i="23"/>
  <c r="J30" i="23"/>
  <c r="G29" i="23"/>
  <c r="F30" i="23"/>
  <c r="O29" i="23"/>
  <c r="N30" i="23"/>
  <c r="N31" i="12"/>
  <c r="O31" i="12" s="1"/>
  <c r="G29" i="22"/>
  <c r="F30" i="22"/>
  <c r="O30" i="22"/>
  <c r="N31" i="22"/>
  <c r="C29" i="22"/>
  <c r="B30" i="22"/>
  <c r="S30" i="22"/>
  <c r="R31" i="22"/>
  <c r="F41" i="12"/>
  <c r="G40" i="12"/>
  <c r="J44" i="12"/>
  <c r="K43" i="12"/>
  <c r="C20" i="12"/>
  <c r="G18" i="12"/>
  <c r="K51" i="22" l="1"/>
  <c r="J52" i="22"/>
  <c r="V32" i="22"/>
  <c r="W31" i="22"/>
  <c r="N31" i="25"/>
  <c r="O30" i="25"/>
  <c r="J31" i="25"/>
  <c r="K30" i="25"/>
  <c r="B31" i="25"/>
  <c r="C30" i="25"/>
  <c r="F31" i="25"/>
  <c r="G30" i="25"/>
  <c r="O30" i="23"/>
  <c r="N31" i="23"/>
  <c r="G30" i="23"/>
  <c r="F31" i="23"/>
  <c r="K30" i="23"/>
  <c r="J31" i="23"/>
  <c r="C30" i="23"/>
  <c r="B31" i="23"/>
  <c r="N32" i="12"/>
  <c r="O32" i="12" s="1"/>
  <c r="G30" i="22"/>
  <c r="F31" i="22"/>
  <c r="S31" i="22"/>
  <c r="R32" i="22"/>
  <c r="C30" i="22"/>
  <c r="B31" i="22"/>
  <c r="O31" i="22"/>
  <c r="N32" i="22"/>
  <c r="F42" i="12"/>
  <c r="G41" i="12"/>
  <c r="J48" i="12"/>
  <c r="J51" i="12" s="1"/>
  <c r="K44" i="12"/>
  <c r="G19" i="12"/>
  <c r="C21" i="12"/>
  <c r="K52" i="22" l="1"/>
  <c r="J53" i="22"/>
  <c r="V33" i="22"/>
  <c r="W32" i="22"/>
  <c r="F32" i="25"/>
  <c r="G31" i="25"/>
  <c r="B32" i="25"/>
  <c r="C31" i="25"/>
  <c r="J32" i="25"/>
  <c r="K31" i="25"/>
  <c r="N32" i="25"/>
  <c r="O31" i="25"/>
  <c r="C31" i="23"/>
  <c r="B32" i="23"/>
  <c r="K31" i="23"/>
  <c r="J32" i="23"/>
  <c r="G31" i="23"/>
  <c r="F32" i="23"/>
  <c r="O31" i="23"/>
  <c r="N32" i="23"/>
  <c r="N33" i="12"/>
  <c r="O33" i="12" s="1"/>
  <c r="G31" i="22"/>
  <c r="F32" i="22"/>
  <c r="C31" i="22"/>
  <c r="B32" i="22"/>
  <c r="O32" i="22"/>
  <c r="N33" i="22"/>
  <c r="S32" i="22"/>
  <c r="R33" i="22"/>
  <c r="F43" i="12"/>
  <c r="G42" i="12"/>
  <c r="J52" i="12"/>
  <c r="K51" i="12"/>
  <c r="C22" i="12"/>
  <c r="G20" i="12"/>
  <c r="K53" i="22" l="1"/>
  <c r="J54" i="22"/>
  <c r="V34" i="22"/>
  <c r="W33" i="22"/>
  <c r="N33" i="25"/>
  <c r="O32" i="25"/>
  <c r="J33" i="25"/>
  <c r="K32" i="25"/>
  <c r="B33" i="25"/>
  <c r="C32" i="25"/>
  <c r="F33" i="25"/>
  <c r="G32" i="25"/>
  <c r="O32" i="23"/>
  <c r="N33" i="23"/>
  <c r="G32" i="23"/>
  <c r="F33" i="23"/>
  <c r="K32" i="23"/>
  <c r="J33" i="23"/>
  <c r="C32" i="23"/>
  <c r="B33" i="23"/>
  <c r="N34" i="12"/>
  <c r="O34" i="12" s="1"/>
  <c r="G32" i="22"/>
  <c r="F33" i="22"/>
  <c r="S33" i="22"/>
  <c r="R34" i="22"/>
  <c r="O33" i="22"/>
  <c r="N34" i="22"/>
  <c r="C32" i="22"/>
  <c r="B33" i="22"/>
  <c r="F44" i="12"/>
  <c r="G43" i="12"/>
  <c r="J53" i="12"/>
  <c r="K52" i="12"/>
  <c r="G21" i="12"/>
  <c r="K54" i="22" l="1"/>
  <c r="J55" i="22"/>
  <c r="V35" i="22"/>
  <c r="W34" i="22"/>
  <c r="F34" i="25"/>
  <c r="G33" i="25"/>
  <c r="B34" i="25"/>
  <c r="C33" i="25"/>
  <c r="J34" i="25"/>
  <c r="K33" i="25"/>
  <c r="N34" i="25"/>
  <c r="O33" i="25"/>
  <c r="C33" i="23"/>
  <c r="B34" i="23"/>
  <c r="K33" i="23"/>
  <c r="J34" i="23"/>
  <c r="G33" i="23"/>
  <c r="F34" i="23"/>
  <c r="O33" i="23"/>
  <c r="N34" i="23"/>
  <c r="N35" i="12"/>
  <c r="O35" i="12" s="1"/>
  <c r="G33" i="22"/>
  <c r="F34" i="22"/>
  <c r="C33" i="22"/>
  <c r="B34" i="22"/>
  <c r="O34" i="22"/>
  <c r="N35" i="22"/>
  <c r="S34" i="22"/>
  <c r="R35" i="22"/>
  <c r="F48" i="12"/>
  <c r="F51" i="12" s="1"/>
  <c r="G44" i="12"/>
  <c r="J54" i="12"/>
  <c r="K53" i="12"/>
  <c r="B29" i="12"/>
  <c r="G22" i="12"/>
  <c r="K55" i="22" l="1"/>
  <c r="J56" i="22"/>
  <c r="V36" i="22"/>
  <c r="W35" i="22"/>
  <c r="N35" i="25"/>
  <c r="O34" i="25"/>
  <c r="J35" i="25"/>
  <c r="K34" i="25"/>
  <c r="B35" i="25"/>
  <c r="C34" i="25"/>
  <c r="F35" i="25"/>
  <c r="G34" i="25"/>
  <c r="O34" i="23"/>
  <c r="N35" i="23"/>
  <c r="G34" i="23"/>
  <c r="F35" i="23"/>
  <c r="K34" i="23"/>
  <c r="J35" i="23"/>
  <c r="C34" i="23"/>
  <c r="B35" i="23"/>
  <c r="N36" i="12"/>
  <c r="O36" i="12" s="1"/>
  <c r="G34" i="22"/>
  <c r="F35" i="22"/>
  <c r="S35" i="22"/>
  <c r="R36" i="22"/>
  <c r="O35" i="22"/>
  <c r="N36" i="22"/>
  <c r="C34" i="22"/>
  <c r="B35" i="22"/>
  <c r="F52" i="12"/>
  <c r="G51" i="12"/>
  <c r="J55" i="12"/>
  <c r="K54" i="12"/>
  <c r="B30" i="12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8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70" i="12" s="1"/>
  <c r="B73" i="12" s="1"/>
  <c r="B74" i="12" s="1"/>
  <c r="B75" i="12" s="1"/>
  <c r="C29" i="12"/>
  <c r="K56" i="22" l="1"/>
  <c r="J57" i="22"/>
  <c r="V37" i="22"/>
  <c r="W36" i="22"/>
  <c r="F36" i="25"/>
  <c r="G35" i="25"/>
  <c r="B36" i="25"/>
  <c r="C35" i="25"/>
  <c r="J36" i="25"/>
  <c r="K35" i="25"/>
  <c r="N36" i="25"/>
  <c r="O35" i="25"/>
  <c r="C35" i="23"/>
  <c r="B36" i="23"/>
  <c r="K35" i="23"/>
  <c r="J36" i="23"/>
  <c r="G35" i="23"/>
  <c r="F36" i="23"/>
  <c r="O35" i="23"/>
  <c r="N36" i="23"/>
  <c r="N37" i="12"/>
  <c r="O37" i="12" s="1"/>
  <c r="G35" i="22"/>
  <c r="F36" i="22"/>
  <c r="C35" i="22"/>
  <c r="B36" i="22"/>
  <c r="O36" i="22"/>
  <c r="N37" i="22"/>
  <c r="S36" i="22"/>
  <c r="R37" i="22"/>
  <c r="F53" i="12"/>
  <c r="G52" i="12"/>
  <c r="J56" i="12"/>
  <c r="K55" i="12"/>
  <c r="C73" i="12"/>
  <c r="C51" i="12"/>
  <c r="C30" i="12"/>
  <c r="K57" i="22" l="1"/>
  <c r="J58" i="22"/>
  <c r="V38" i="22"/>
  <c r="W37" i="22"/>
  <c r="N37" i="25"/>
  <c r="O36" i="25"/>
  <c r="J37" i="25"/>
  <c r="K36" i="25"/>
  <c r="B37" i="25"/>
  <c r="C36" i="25"/>
  <c r="F37" i="25"/>
  <c r="G36" i="25"/>
  <c r="O36" i="23"/>
  <c r="N37" i="23"/>
  <c r="G36" i="23"/>
  <c r="F37" i="23"/>
  <c r="K36" i="23"/>
  <c r="J37" i="23"/>
  <c r="C36" i="23"/>
  <c r="B37" i="23"/>
  <c r="N38" i="12"/>
  <c r="O38" i="12" s="1"/>
  <c r="G36" i="22"/>
  <c r="F37" i="22"/>
  <c r="S37" i="22"/>
  <c r="R38" i="22"/>
  <c r="O37" i="22"/>
  <c r="N38" i="22"/>
  <c r="C36" i="22"/>
  <c r="B37" i="22"/>
  <c r="F54" i="12"/>
  <c r="G53" i="12"/>
  <c r="J57" i="12"/>
  <c r="K56" i="12"/>
  <c r="C74" i="12"/>
  <c r="C52" i="12"/>
  <c r="C31" i="12"/>
  <c r="K58" i="22" l="1"/>
  <c r="J59" i="22"/>
  <c r="V39" i="22"/>
  <c r="W38" i="22"/>
  <c r="F38" i="25"/>
  <c r="G37" i="25"/>
  <c r="B38" i="25"/>
  <c r="C37" i="25"/>
  <c r="J38" i="25"/>
  <c r="K37" i="25"/>
  <c r="N38" i="25"/>
  <c r="O37" i="25"/>
  <c r="C37" i="23"/>
  <c r="B38" i="23"/>
  <c r="K37" i="23"/>
  <c r="J38" i="23"/>
  <c r="G37" i="23"/>
  <c r="F38" i="23"/>
  <c r="O37" i="23"/>
  <c r="N38" i="23"/>
  <c r="N39" i="12"/>
  <c r="O39" i="12" s="1"/>
  <c r="G37" i="22"/>
  <c r="F38" i="22"/>
  <c r="C37" i="22"/>
  <c r="B38" i="22"/>
  <c r="O38" i="22"/>
  <c r="N39" i="22"/>
  <c r="S38" i="22"/>
  <c r="R39" i="22"/>
  <c r="F55" i="12"/>
  <c r="G54" i="12"/>
  <c r="J58" i="12"/>
  <c r="K57" i="12"/>
  <c r="C75" i="12"/>
  <c r="C53" i="12"/>
  <c r="C32" i="12"/>
  <c r="K59" i="22" l="1"/>
  <c r="J60" i="22"/>
  <c r="V40" i="22"/>
  <c r="W39" i="22"/>
  <c r="N39" i="25"/>
  <c r="O38" i="25"/>
  <c r="J39" i="25"/>
  <c r="K38" i="25"/>
  <c r="B39" i="25"/>
  <c r="C38" i="25"/>
  <c r="F39" i="25"/>
  <c r="G38" i="25"/>
  <c r="O38" i="23"/>
  <c r="N39" i="23"/>
  <c r="G38" i="23"/>
  <c r="F39" i="23"/>
  <c r="K38" i="23"/>
  <c r="J39" i="23"/>
  <c r="C38" i="23"/>
  <c r="B39" i="23"/>
  <c r="N40" i="12"/>
  <c r="O40" i="12" s="1"/>
  <c r="G38" i="22"/>
  <c r="F39" i="22"/>
  <c r="S39" i="22"/>
  <c r="R40" i="22"/>
  <c r="O39" i="22"/>
  <c r="N40" i="22"/>
  <c r="C38" i="22"/>
  <c r="B39" i="22"/>
  <c r="F56" i="12"/>
  <c r="G55" i="12"/>
  <c r="J59" i="12"/>
  <c r="K58" i="12"/>
  <c r="B77" i="12"/>
  <c r="C76" i="12"/>
  <c r="C54" i="12"/>
  <c r="C33" i="12"/>
  <c r="K60" i="22" l="1"/>
  <c r="J61" i="22"/>
  <c r="V41" i="22"/>
  <c r="W40" i="22"/>
  <c r="F40" i="25"/>
  <c r="G39" i="25"/>
  <c r="B40" i="25"/>
  <c r="C39" i="25"/>
  <c r="J40" i="25"/>
  <c r="K39" i="25"/>
  <c r="N40" i="25"/>
  <c r="O39" i="25"/>
  <c r="C39" i="23"/>
  <c r="B40" i="23"/>
  <c r="K39" i="23"/>
  <c r="J40" i="23"/>
  <c r="G39" i="23"/>
  <c r="F40" i="23"/>
  <c r="O39" i="23"/>
  <c r="N40" i="23"/>
  <c r="N41" i="12"/>
  <c r="O41" i="12" s="1"/>
  <c r="G39" i="22"/>
  <c r="F40" i="22"/>
  <c r="C39" i="22"/>
  <c r="B40" i="22"/>
  <c r="O40" i="22"/>
  <c r="N41" i="22"/>
  <c r="S40" i="22"/>
  <c r="R41" i="22"/>
  <c r="F57" i="12"/>
  <c r="G56" i="12"/>
  <c r="J60" i="12"/>
  <c r="K59" i="12"/>
  <c r="B78" i="12"/>
  <c r="C77" i="12"/>
  <c r="C55" i="12"/>
  <c r="C34" i="12"/>
  <c r="K61" i="22" l="1"/>
  <c r="J62" i="22"/>
  <c r="V42" i="22"/>
  <c r="W41" i="22"/>
  <c r="N41" i="25"/>
  <c r="O40" i="25"/>
  <c r="J41" i="25"/>
  <c r="K40" i="25"/>
  <c r="B41" i="25"/>
  <c r="C40" i="25"/>
  <c r="F41" i="25"/>
  <c r="G40" i="25"/>
  <c r="O40" i="23"/>
  <c r="N41" i="23"/>
  <c r="G40" i="23"/>
  <c r="F41" i="23"/>
  <c r="K40" i="23"/>
  <c r="J41" i="23"/>
  <c r="C40" i="23"/>
  <c r="B41" i="23"/>
  <c r="N42" i="12"/>
  <c r="O42" i="12" s="1"/>
  <c r="G40" i="22"/>
  <c r="F41" i="22"/>
  <c r="S41" i="22"/>
  <c r="R42" i="22"/>
  <c r="O41" i="22"/>
  <c r="N42" i="22"/>
  <c r="C40" i="22"/>
  <c r="B41" i="22"/>
  <c r="F58" i="12"/>
  <c r="G57" i="12"/>
  <c r="J61" i="12"/>
  <c r="K60" i="12"/>
  <c r="B79" i="12"/>
  <c r="C78" i="12"/>
  <c r="C56" i="12"/>
  <c r="C35" i="12"/>
  <c r="K62" i="22" l="1"/>
  <c r="J63" i="22"/>
  <c r="V43" i="22"/>
  <c r="W42" i="22"/>
  <c r="F42" i="25"/>
  <c r="G41" i="25"/>
  <c r="B42" i="25"/>
  <c r="C41" i="25"/>
  <c r="J42" i="25"/>
  <c r="K41" i="25"/>
  <c r="N42" i="25"/>
  <c r="O41" i="25"/>
  <c r="C41" i="23"/>
  <c r="B42" i="23"/>
  <c r="K41" i="23"/>
  <c r="J42" i="23"/>
  <c r="G41" i="23"/>
  <c r="F42" i="23"/>
  <c r="O41" i="23"/>
  <c r="N42" i="23"/>
  <c r="N43" i="12"/>
  <c r="O43" i="12" s="1"/>
  <c r="G41" i="22"/>
  <c r="F42" i="22"/>
  <c r="C41" i="22"/>
  <c r="B42" i="22"/>
  <c r="O42" i="22"/>
  <c r="N43" i="22"/>
  <c r="S42" i="22"/>
  <c r="R43" i="22"/>
  <c r="F59" i="12"/>
  <c r="G58" i="12"/>
  <c r="J62" i="12"/>
  <c r="K61" i="12"/>
  <c r="B80" i="12"/>
  <c r="C79" i="12"/>
  <c r="C57" i="12"/>
  <c r="C36" i="12"/>
  <c r="K63" i="22" l="1"/>
  <c r="J64" i="22"/>
  <c r="V44" i="22"/>
  <c r="W43" i="22"/>
  <c r="N43" i="25"/>
  <c r="O42" i="25"/>
  <c r="J43" i="25"/>
  <c r="K42" i="25"/>
  <c r="B43" i="25"/>
  <c r="C42" i="25"/>
  <c r="F43" i="25"/>
  <c r="G42" i="25"/>
  <c r="O42" i="23"/>
  <c r="N43" i="23"/>
  <c r="G42" i="23"/>
  <c r="F43" i="23"/>
  <c r="K42" i="23"/>
  <c r="J43" i="23"/>
  <c r="C42" i="23"/>
  <c r="B43" i="23"/>
  <c r="N44" i="12"/>
  <c r="O44" i="12" s="1"/>
  <c r="G42" i="22"/>
  <c r="F43" i="22"/>
  <c r="S43" i="22"/>
  <c r="R44" i="22"/>
  <c r="O43" i="22"/>
  <c r="N44" i="22"/>
  <c r="C42" i="22"/>
  <c r="B43" i="22"/>
  <c r="F60" i="12"/>
  <c r="G59" i="12"/>
  <c r="J63" i="12"/>
  <c r="K62" i="12"/>
  <c r="B81" i="12"/>
  <c r="C80" i="12"/>
  <c r="C58" i="12"/>
  <c r="C37" i="12"/>
  <c r="K64" i="22" l="1"/>
  <c r="J65" i="22"/>
  <c r="V48" i="22"/>
  <c r="V51" i="22" s="1"/>
  <c r="W44" i="22"/>
  <c r="F44" i="25"/>
  <c r="G43" i="25"/>
  <c r="B44" i="25"/>
  <c r="C43" i="25"/>
  <c r="J44" i="25"/>
  <c r="K43" i="25"/>
  <c r="N44" i="25"/>
  <c r="O43" i="25"/>
  <c r="C43" i="23"/>
  <c r="B44" i="23"/>
  <c r="K43" i="23"/>
  <c r="J44" i="23"/>
  <c r="G43" i="23"/>
  <c r="F44" i="23"/>
  <c r="O43" i="23"/>
  <c r="N44" i="23"/>
  <c r="N48" i="12"/>
  <c r="N51" i="12" s="1"/>
  <c r="O51" i="12" s="1"/>
  <c r="G43" i="22"/>
  <c r="F44" i="22"/>
  <c r="C43" i="22"/>
  <c r="B44" i="22"/>
  <c r="N48" i="22"/>
  <c r="N51" i="22" s="1"/>
  <c r="O44" i="22"/>
  <c r="S44" i="22"/>
  <c r="R48" i="22"/>
  <c r="R51" i="22" s="1"/>
  <c r="F61" i="12"/>
  <c r="G60" i="12"/>
  <c r="J64" i="12"/>
  <c r="K63" i="12"/>
  <c r="B82" i="12"/>
  <c r="C81" i="12"/>
  <c r="C59" i="12"/>
  <c r="C38" i="12"/>
  <c r="K65" i="22" l="1"/>
  <c r="J66" i="22"/>
  <c r="V52" i="22"/>
  <c r="W51" i="22"/>
  <c r="O44" i="25"/>
  <c r="N48" i="25"/>
  <c r="N51" i="25" s="1"/>
  <c r="J48" i="25"/>
  <c r="J51" i="25" s="1"/>
  <c r="K44" i="25"/>
  <c r="B48" i="25"/>
  <c r="B51" i="25" s="1"/>
  <c r="C44" i="25"/>
  <c r="F48" i="25"/>
  <c r="F51" i="25" s="1"/>
  <c r="G44" i="25"/>
  <c r="N48" i="23"/>
  <c r="N51" i="23" s="1"/>
  <c r="O44" i="23"/>
  <c r="F48" i="23"/>
  <c r="F51" i="23" s="1"/>
  <c r="G44" i="23"/>
  <c r="K44" i="23"/>
  <c r="J48" i="23"/>
  <c r="J51" i="23" s="1"/>
  <c r="C44" i="23"/>
  <c r="B48" i="23"/>
  <c r="B51" i="23" s="1"/>
  <c r="N52" i="12"/>
  <c r="O52" i="12" s="1"/>
  <c r="G44" i="22"/>
  <c r="F48" i="22"/>
  <c r="F51" i="22" s="1"/>
  <c r="S51" i="22"/>
  <c r="R52" i="22"/>
  <c r="C44" i="22"/>
  <c r="B48" i="22"/>
  <c r="B51" i="22" s="1"/>
  <c r="O51" i="22"/>
  <c r="N52" i="22"/>
  <c r="F62" i="12"/>
  <c r="G61" i="12"/>
  <c r="J65" i="12"/>
  <c r="K64" i="12"/>
  <c r="B83" i="12"/>
  <c r="C82" i="12"/>
  <c r="C60" i="12"/>
  <c r="C39" i="12"/>
  <c r="K66" i="22" l="1"/>
  <c r="J70" i="22"/>
  <c r="J73" i="22" s="1"/>
  <c r="V53" i="22"/>
  <c r="W52" i="22"/>
  <c r="N52" i="25"/>
  <c r="O51" i="25"/>
  <c r="F52" i="25"/>
  <c r="G51" i="25"/>
  <c r="B52" i="25"/>
  <c r="C51" i="25"/>
  <c r="J52" i="25"/>
  <c r="K51" i="25"/>
  <c r="B52" i="23"/>
  <c r="C51" i="23"/>
  <c r="J52" i="23"/>
  <c r="K51" i="23"/>
  <c r="G51" i="23"/>
  <c r="F52" i="23"/>
  <c r="O51" i="23"/>
  <c r="N52" i="23"/>
  <c r="N53" i="12"/>
  <c r="O53" i="12" s="1"/>
  <c r="G51" i="22"/>
  <c r="F52" i="22"/>
  <c r="O52" i="22"/>
  <c r="N53" i="22"/>
  <c r="C51" i="22"/>
  <c r="B52" i="22"/>
  <c r="S52" i="22"/>
  <c r="R53" i="22"/>
  <c r="F63" i="12"/>
  <c r="G62" i="12"/>
  <c r="J66" i="12"/>
  <c r="K65" i="12"/>
  <c r="B84" i="12"/>
  <c r="C83" i="12"/>
  <c r="C61" i="12"/>
  <c r="C40" i="12"/>
  <c r="K73" i="22" l="1"/>
  <c r="J74" i="22"/>
  <c r="V54" i="22"/>
  <c r="W53" i="22"/>
  <c r="J53" i="25"/>
  <c r="K52" i="25"/>
  <c r="B53" i="25"/>
  <c r="C52" i="25"/>
  <c r="F53" i="25"/>
  <c r="G52" i="25"/>
  <c r="N53" i="25"/>
  <c r="O52" i="25"/>
  <c r="O52" i="23"/>
  <c r="N53" i="23"/>
  <c r="G52" i="23"/>
  <c r="F53" i="23"/>
  <c r="K52" i="23"/>
  <c r="J53" i="23"/>
  <c r="C52" i="23"/>
  <c r="B53" i="23"/>
  <c r="N54" i="12"/>
  <c r="O54" i="12" s="1"/>
  <c r="G52" i="22"/>
  <c r="F53" i="22"/>
  <c r="S53" i="22"/>
  <c r="R54" i="22"/>
  <c r="C52" i="22"/>
  <c r="B53" i="22"/>
  <c r="O53" i="22"/>
  <c r="N54" i="22"/>
  <c r="F64" i="12"/>
  <c r="G63" i="12"/>
  <c r="J70" i="12"/>
  <c r="J73" i="12" s="1"/>
  <c r="K66" i="12"/>
  <c r="B85" i="12"/>
  <c r="C84" i="12"/>
  <c r="C62" i="12"/>
  <c r="C41" i="12"/>
  <c r="K74" i="22" l="1"/>
  <c r="J75" i="22"/>
  <c r="V55" i="22"/>
  <c r="W54" i="22"/>
  <c r="N54" i="25"/>
  <c r="O53" i="25"/>
  <c r="F54" i="25"/>
  <c r="G53" i="25"/>
  <c r="B54" i="25"/>
  <c r="C53" i="25"/>
  <c r="J54" i="25"/>
  <c r="K53" i="25"/>
  <c r="C53" i="23"/>
  <c r="B54" i="23"/>
  <c r="K53" i="23"/>
  <c r="J54" i="23"/>
  <c r="G53" i="23"/>
  <c r="F54" i="23"/>
  <c r="O53" i="23"/>
  <c r="N54" i="23"/>
  <c r="N55" i="12"/>
  <c r="O55" i="12" s="1"/>
  <c r="F54" i="22"/>
  <c r="G53" i="22"/>
  <c r="O54" i="22"/>
  <c r="N55" i="22"/>
  <c r="C53" i="22"/>
  <c r="B54" i="22"/>
  <c r="S54" i="22"/>
  <c r="R55" i="22"/>
  <c r="F65" i="12"/>
  <c r="G64" i="12"/>
  <c r="J74" i="12"/>
  <c r="K73" i="12"/>
  <c r="B86" i="12"/>
  <c r="C85" i="12"/>
  <c r="C63" i="12"/>
  <c r="C42" i="12"/>
  <c r="K75" i="22" l="1"/>
  <c r="J76" i="22"/>
  <c r="V56" i="22"/>
  <c r="W55" i="22"/>
  <c r="J55" i="25"/>
  <c r="K54" i="25"/>
  <c r="B55" i="25"/>
  <c r="C54" i="25"/>
  <c r="F55" i="25"/>
  <c r="G54" i="25"/>
  <c r="N55" i="25"/>
  <c r="O54" i="25"/>
  <c r="O54" i="23"/>
  <c r="N55" i="23"/>
  <c r="G54" i="23"/>
  <c r="F55" i="23"/>
  <c r="K54" i="23"/>
  <c r="J55" i="23"/>
  <c r="C54" i="23"/>
  <c r="B55" i="23"/>
  <c r="N56" i="12"/>
  <c r="O56" i="12" s="1"/>
  <c r="F55" i="22"/>
  <c r="G54" i="22"/>
  <c r="S55" i="22"/>
  <c r="R56" i="22"/>
  <c r="C54" i="22"/>
  <c r="B55" i="22"/>
  <c r="O55" i="22"/>
  <c r="N56" i="22"/>
  <c r="F66" i="12"/>
  <c r="G65" i="12"/>
  <c r="J75" i="12"/>
  <c r="K74" i="12"/>
  <c r="B87" i="12"/>
  <c r="C86" i="12"/>
  <c r="C64" i="12"/>
  <c r="C43" i="12"/>
  <c r="K76" i="22" l="1"/>
  <c r="J77" i="22"/>
  <c r="V57" i="22"/>
  <c r="W56" i="22"/>
  <c r="N56" i="25"/>
  <c r="O55" i="25"/>
  <c r="F56" i="25"/>
  <c r="G55" i="25"/>
  <c r="B56" i="25"/>
  <c r="C55" i="25"/>
  <c r="J56" i="25"/>
  <c r="K55" i="25"/>
  <c r="C55" i="23"/>
  <c r="B56" i="23"/>
  <c r="K55" i="23"/>
  <c r="J56" i="23"/>
  <c r="G55" i="23"/>
  <c r="F56" i="23"/>
  <c r="O55" i="23"/>
  <c r="N56" i="23"/>
  <c r="N57" i="12"/>
  <c r="O57" i="12" s="1"/>
  <c r="F56" i="22"/>
  <c r="G55" i="22"/>
  <c r="O56" i="22"/>
  <c r="N57" i="22"/>
  <c r="C55" i="22"/>
  <c r="B56" i="22"/>
  <c r="S56" i="22"/>
  <c r="R57" i="22"/>
  <c r="F70" i="12"/>
  <c r="F73" i="12" s="1"/>
  <c r="G66" i="12"/>
  <c r="J76" i="12"/>
  <c r="K75" i="12"/>
  <c r="B88" i="12"/>
  <c r="C87" i="12"/>
  <c r="C65" i="12"/>
  <c r="C66" i="12"/>
  <c r="C44" i="12"/>
  <c r="K77" i="22" l="1"/>
  <c r="J78" i="22"/>
  <c r="V58" i="22"/>
  <c r="W57" i="22"/>
  <c r="J57" i="25"/>
  <c r="K56" i="25"/>
  <c r="B57" i="25"/>
  <c r="C56" i="25"/>
  <c r="F57" i="25"/>
  <c r="G56" i="25"/>
  <c r="N57" i="25"/>
  <c r="O56" i="25"/>
  <c r="O56" i="23"/>
  <c r="N57" i="23"/>
  <c r="G56" i="23"/>
  <c r="F57" i="23"/>
  <c r="K56" i="23"/>
  <c r="J57" i="23"/>
  <c r="C56" i="23"/>
  <c r="B57" i="23"/>
  <c r="N58" i="12"/>
  <c r="O58" i="12" s="1"/>
  <c r="F57" i="22"/>
  <c r="G56" i="22"/>
  <c r="S57" i="22"/>
  <c r="R58" i="22"/>
  <c r="C56" i="22"/>
  <c r="B57" i="22"/>
  <c r="O57" i="22"/>
  <c r="N58" i="22"/>
  <c r="F74" i="12"/>
  <c r="G73" i="12"/>
  <c r="J77" i="12"/>
  <c r="K76" i="12"/>
  <c r="B92" i="12"/>
  <c r="B95" i="12" s="1"/>
  <c r="C88" i="12"/>
  <c r="K78" i="22" l="1"/>
  <c r="J79" i="22"/>
  <c r="V59" i="22"/>
  <c r="W58" i="22"/>
  <c r="N58" i="25"/>
  <c r="O57" i="25"/>
  <c r="F58" i="25"/>
  <c r="G57" i="25"/>
  <c r="B58" i="25"/>
  <c r="C57" i="25"/>
  <c r="J58" i="25"/>
  <c r="K57" i="25"/>
  <c r="C57" i="23"/>
  <c r="B58" i="23"/>
  <c r="K57" i="23"/>
  <c r="J58" i="23"/>
  <c r="G57" i="23"/>
  <c r="F58" i="23"/>
  <c r="O57" i="23"/>
  <c r="N58" i="23"/>
  <c r="N59" i="12"/>
  <c r="O59" i="12" s="1"/>
  <c r="F58" i="22"/>
  <c r="G57" i="22"/>
  <c r="O58" i="22"/>
  <c r="N59" i="22"/>
  <c r="C57" i="22"/>
  <c r="B58" i="22"/>
  <c r="S58" i="22"/>
  <c r="R59" i="22"/>
  <c r="F75" i="12"/>
  <c r="G74" i="12"/>
  <c r="J78" i="12"/>
  <c r="K77" i="12"/>
  <c r="C95" i="12"/>
  <c r="K79" i="22" l="1"/>
  <c r="J80" i="22"/>
  <c r="V60" i="22"/>
  <c r="W59" i="22"/>
  <c r="J59" i="25"/>
  <c r="K58" i="25"/>
  <c r="B59" i="25"/>
  <c r="C58" i="25"/>
  <c r="F59" i="25"/>
  <c r="G58" i="25"/>
  <c r="N59" i="25"/>
  <c r="O58" i="25"/>
  <c r="O58" i="23"/>
  <c r="N59" i="23"/>
  <c r="G58" i="23"/>
  <c r="F59" i="23"/>
  <c r="K58" i="23"/>
  <c r="J59" i="23"/>
  <c r="C58" i="23"/>
  <c r="B59" i="23"/>
  <c r="N60" i="12"/>
  <c r="O60" i="12" s="1"/>
  <c r="F59" i="22"/>
  <c r="G58" i="22"/>
  <c r="S59" i="22"/>
  <c r="R60" i="22"/>
  <c r="C58" i="22"/>
  <c r="B59" i="22"/>
  <c r="O59" i="22"/>
  <c r="N60" i="22"/>
  <c r="F76" i="12"/>
  <c r="G75" i="12"/>
  <c r="J79" i="12"/>
  <c r="K78" i="12"/>
  <c r="C96" i="12"/>
  <c r="K80" i="22" l="1"/>
  <c r="J81" i="22"/>
  <c r="V61" i="22"/>
  <c r="W60" i="22"/>
  <c r="N60" i="25"/>
  <c r="O59" i="25"/>
  <c r="F60" i="25"/>
  <c r="G59" i="25"/>
  <c r="B60" i="25"/>
  <c r="C59" i="25"/>
  <c r="J60" i="25"/>
  <c r="K59" i="25"/>
  <c r="C59" i="23"/>
  <c r="B60" i="23"/>
  <c r="K59" i="23"/>
  <c r="J60" i="23"/>
  <c r="G59" i="23"/>
  <c r="F60" i="23"/>
  <c r="O59" i="23"/>
  <c r="N60" i="23"/>
  <c r="N61" i="12"/>
  <c r="O61" i="12" s="1"/>
  <c r="F60" i="22"/>
  <c r="G59" i="22"/>
  <c r="O60" i="22"/>
  <c r="N61" i="22"/>
  <c r="C59" i="22"/>
  <c r="B60" i="22"/>
  <c r="S60" i="22"/>
  <c r="R61" i="22"/>
  <c r="F77" i="12"/>
  <c r="G76" i="12"/>
  <c r="J80" i="12"/>
  <c r="K79" i="12"/>
  <c r="C97" i="12"/>
  <c r="K81" i="22" l="1"/>
  <c r="J82" i="22"/>
  <c r="V62" i="22"/>
  <c r="W61" i="22"/>
  <c r="J61" i="25"/>
  <c r="K60" i="25"/>
  <c r="B61" i="25"/>
  <c r="C60" i="25"/>
  <c r="F61" i="25"/>
  <c r="G60" i="25"/>
  <c r="N61" i="25"/>
  <c r="O60" i="25"/>
  <c r="O60" i="23"/>
  <c r="N61" i="23"/>
  <c r="G60" i="23"/>
  <c r="F61" i="23"/>
  <c r="F62" i="23" s="1"/>
  <c r="K60" i="23"/>
  <c r="J61" i="23"/>
  <c r="C60" i="23"/>
  <c r="B61" i="23"/>
  <c r="N62" i="12"/>
  <c r="O62" i="12" s="1"/>
  <c r="F61" i="22"/>
  <c r="G60" i="22"/>
  <c r="S61" i="22"/>
  <c r="R62" i="22"/>
  <c r="C60" i="22"/>
  <c r="B61" i="22"/>
  <c r="O61" i="22"/>
  <c r="N62" i="22"/>
  <c r="F78" i="12"/>
  <c r="G77" i="12"/>
  <c r="J81" i="12"/>
  <c r="K80" i="12"/>
  <c r="C98" i="12"/>
  <c r="K82" i="22" l="1"/>
  <c r="J83" i="22"/>
  <c r="V63" i="22"/>
  <c r="W62" i="22"/>
  <c r="N62" i="25"/>
  <c r="O61" i="25"/>
  <c r="F62" i="25"/>
  <c r="G61" i="25"/>
  <c r="B62" i="25"/>
  <c r="C61" i="25"/>
  <c r="J62" i="25"/>
  <c r="K61" i="25"/>
  <c r="C61" i="23"/>
  <c r="B62" i="23"/>
  <c r="K61" i="23"/>
  <c r="J62" i="23"/>
  <c r="G61" i="23"/>
  <c r="O61" i="23"/>
  <c r="N62" i="23"/>
  <c r="N63" i="12"/>
  <c r="O63" i="12" s="1"/>
  <c r="F62" i="22"/>
  <c r="G61" i="22"/>
  <c r="O62" i="22"/>
  <c r="N63" i="22"/>
  <c r="C61" i="22"/>
  <c r="B62" i="22"/>
  <c r="S62" i="22"/>
  <c r="R63" i="22"/>
  <c r="F79" i="12"/>
  <c r="G78" i="12"/>
  <c r="J82" i="12"/>
  <c r="K81" i="12"/>
  <c r="C99" i="12"/>
  <c r="K83" i="22" l="1"/>
  <c r="J84" i="22"/>
  <c r="V64" i="22"/>
  <c r="W63" i="22"/>
  <c r="J63" i="25"/>
  <c r="K62" i="25"/>
  <c r="B63" i="25"/>
  <c r="C62" i="25"/>
  <c r="F63" i="25"/>
  <c r="G62" i="25"/>
  <c r="N63" i="25"/>
  <c r="O62" i="25"/>
  <c r="O62" i="23"/>
  <c r="N63" i="23"/>
  <c r="G62" i="23"/>
  <c r="F63" i="23"/>
  <c r="K62" i="23"/>
  <c r="J63" i="23"/>
  <c r="C62" i="23"/>
  <c r="B63" i="23"/>
  <c r="N64" i="12"/>
  <c r="O64" i="12" s="1"/>
  <c r="F63" i="22"/>
  <c r="G62" i="22"/>
  <c r="S63" i="22"/>
  <c r="R64" i="22"/>
  <c r="C62" i="22"/>
  <c r="B63" i="22"/>
  <c r="O63" i="22"/>
  <c r="N64" i="22"/>
  <c r="F80" i="12"/>
  <c r="G79" i="12"/>
  <c r="J83" i="12"/>
  <c r="K82" i="12"/>
  <c r="C100" i="12"/>
  <c r="K84" i="22" l="1"/>
  <c r="J85" i="22"/>
  <c r="V65" i="22"/>
  <c r="W64" i="22"/>
  <c r="N64" i="25"/>
  <c r="O63" i="25"/>
  <c r="F64" i="25"/>
  <c r="G63" i="25"/>
  <c r="B64" i="25"/>
  <c r="C63" i="25"/>
  <c r="J64" i="25"/>
  <c r="K63" i="25"/>
  <c r="C63" i="23"/>
  <c r="B64" i="23"/>
  <c r="K63" i="23"/>
  <c r="J64" i="23"/>
  <c r="G63" i="23"/>
  <c r="F64" i="23"/>
  <c r="O63" i="23"/>
  <c r="N64" i="23"/>
  <c r="N65" i="12"/>
  <c r="O65" i="12" s="1"/>
  <c r="F64" i="22"/>
  <c r="G63" i="22"/>
  <c r="O64" i="22"/>
  <c r="N65" i="22"/>
  <c r="C63" i="22"/>
  <c r="B64" i="22"/>
  <c r="S64" i="22"/>
  <c r="R65" i="22"/>
  <c r="F81" i="12"/>
  <c r="G80" i="12"/>
  <c r="J84" i="12"/>
  <c r="K83" i="12"/>
  <c r="C101" i="12"/>
  <c r="K85" i="22" l="1"/>
  <c r="J86" i="22"/>
  <c r="V66" i="22"/>
  <c r="W65" i="22"/>
  <c r="J65" i="25"/>
  <c r="K64" i="25"/>
  <c r="B65" i="25"/>
  <c r="C64" i="25"/>
  <c r="F65" i="25"/>
  <c r="G64" i="25"/>
  <c r="N65" i="25"/>
  <c r="O64" i="25"/>
  <c r="O64" i="23"/>
  <c r="N65" i="23"/>
  <c r="G64" i="23"/>
  <c r="F65" i="23"/>
  <c r="K64" i="23"/>
  <c r="J65" i="23"/>
  <c r="C64" i="23"/>
  <c r="B65" i="23"/>
  <c r="N66" i="12"/>
  <c r="O66" i="12" s="1"/>
  <c r="F65" i="22"/>
  <c r="G64" i="22"/>
  <c r="S65" i="22"/>
  <c r="R66" i="22"/>
  <c r="C64" i="22"/>
  <c r="B65" i="22"/>
  <c r="O65" i="22"/>
  <c r="N66" i="22"/>
  <c r="F82" i="12"/>
  <c r="G81" i="12"/>
  <c r="J85" i="12"/>
  <c r="K84" i="12"/>
  <c r="C102" i="12"/>
  <c r="K86" i="22" l="1"/>
  <c r="J87" i="22"/>
  <c r="V70" i="22"/>
  <c r="V73" i="22" s="1"/>
  <c r="W66" i="22"/>
  <c r="N66" i="25"/>
  <c r="O65" i="25"/>
  <c r="F66" i="25"/>
  <c r="G65" i="25"/>
  <c r="B66" i="25"/>
  <c r="C65" i="25"/>
  <c r="J66" i="25"/>
  <c r="K65" i="25"/>
  <c r="C65" i="23"/>
  <c r="B66" i="23"/>
  <c r="K65" i="23"/>
  <c r="J66" i="23"/>
  <c r="G65" i="23"/>
  <c r="F66" i="23"/>
  <c r="O65" i="23"/>
  <c r="N66" i="23"/>
  <c r="N70" i="12"/>
  <c r="N73" i="12" s="1"/>
  <c r="O73" i="12" s="1"/>
  <c r="F66" i="22"/>
  <c r="G65" i="22"/>
  <c r="O66" i="22"/>
  <c r="N70" i="22"/>
  <c r="N73" i="22" s="1"/>
  <c r="C65" i="22"/>
  <c r="B66" i="22"/>
  <c r="R70" i="22"/>
  <c r="R73" i="22" s="1"/>
  <c r="S66" i="22"/>
  <c r="F83" i="12"/>
  <c r="G82" i="12"/>
  <c r="J86" i="12"/>
  <c r="K85" i="12"/>
  <c r="C103" i="12"/>
  <c r="K87" i="22" l="1"/>
  <c r="J88" i="22"/>
  <c r="V74" i="22"/>
  <c r="W73" i="22"/>
  <c r="K66" i="25"/>
  <c r="J70" i="25"/>
  <c r="J73" i="25" s="1"/>
  <c r="B70" i="25"/>
  <c r="B73" i="25" s="1"/>
  <c r="C66" i="25"/>
  <c r="F70" i="25"/>
  <c r="F73" i="25" s="1"/>
  <c r="G66" i="25"/>
  <c r="N70" i="25"/>
  <c r="N73" i="25" s="1"/>
  <c r="O66" i="25"/>
  <c r="O66" i="23"/>
  <c r="N70" i="23"/>
  <c r="N73" i="23" s="1"/>
  <c r="G66" i="23"/>
  <c r="F70" i="23"/>
  <c r="F73" i="23" s="1"/>
  <c r="J70" i="23"/>
  <c r="J73" i="23" s="1"/>
  <c r="K66" i="23"/>
  <c r="B70" i="23"/>
  <c r="B73" i="23" s="1"/>
  <c r="C66" i="23"/>
  <c r="N74" i="12"/>
  <c r="O74" i="12" s="1"/>
  <c r="F70" i="22"/>
  <c r="F73" i="22" s="1"/>
  <c r="G66" i="22"/>
  <c r="R74" i="22"/>
  <c r="S73" i="22"/>
  <c r="B70" i="22"/>
  <c r="B73" i="22" s="1"/>
  <c r="C66" i="22"/>
  <c r="N74" i="22"/>
  <c r="O73" i="22"/>
  <c r="F84" i="12"/>
  <c r="G83" i="12"/>
  <c r="J87" i="12"/>
  <c r="K86" i="12"/>
  <c r="C104" i="12"/>
  <c r="K88" i="22" l="1"/>
  <c r="J92" i="22"/>
  <c r="J95" i="22" s="1"/>
  <c r="V75" i="22"/>
  <c r="W74" i="22"/>
  <c r="K73" i="25"/>
  <c r="J74" i="25"/>
  <c r="O73" i="25"/>
  <c r="N74" i="25"/>
  <c r="G73" i="25"/>
  <c r="F74" i="25"/>
  <c r="C73" i="25"/>
  <c r="B74" i="25"/>
  <c r="F74" i="23"/>
  <c r="G73" i="23"/>
  <c r="N74" i="23"/>
  <c r="O73" i="23"/>
  <c r="B74" i="23"/>
  <c r="C73" i="23"/>
  <c r="J74" i="23"/>
  <c r="K73" i="23"/>
  <c r="N75" i="12"/>
  <c r="O75" i="12" s="1"/>
  <c r="F74" i="22"/>
  <c r="G73" i="22"/>
  <c r="N75" i="22"/>
  <c r="O74" i="22"/>
  <c r="B74" i="22"/>
  <c r="C73" i="22"/>
  <c r="R75" i="22"/>
  <c r="S74" i="22"/>
  <c r="F85" i="12"/>
  <c r="G84" i="12"/>
  <c r="J88" i="12"/>
  <c r="K87" i="12"/>
  <c r="C105" i="12"/>
  <c r="K95" i="22" l="1"/>
  <c r="V76" i="22"/>
  <c r="W75" i="22"/>
  <c r="C74" i="25"/>
  <c r="B75" i="25"/>
  <c r="G74" i="25"/>
  <c r="F75" i="25"/>
  <c r="O74" i="25"/>
  <c r="N75" i="25"/>
  <c r="K74" i="25"/>
  <c r="J75" i="25"/>
  <c r="J75" i="23"/>
  <c r="K74" i="23"/>
  <c r="B75" i="23"/>
  <c r="C74" i="23"/>
  <c r="N75" i="23"/>
  <c r="O74" i="23"/>
  <c r="F75" i="23"/>
  <c r="G74" i="23"/>
  <c r="N76" i="12"/>
  <c r="O76" i="12" s="1"/>
  <c r="F75" i="22"/>
  <c r="G74" i="22"/>
  <c r="R76" i="22"/>
  <c r="S75" i="22"/>
  <c r="B75" i="22"/>
  <c r="C74" i="22"/>
  <c r="N76" i="22"/>
  <c r="O75" i="22"/>
  <c r="F86" i="12"/>
  <c r="G85" i="12"/>
  <c r="J92" i="12"/>
  <c r="J95" i="12" s="1"/>
  <c r="K88" i="12"/>
  <c r="C106" i="12"/>
  <c r="K96" i="22" l="1"/>
  <c r="V77" i="22"/>
  <c r="W76" i="22"/>
  <c r="K75" i="25"/>
  <c r="J76" i="25"/>
  <c r="O75" i="25"/>
  <c r="N76" i="25"/>
  <c r="G75" i="25"/>
  <c r="F76" i="25"/>
  <c r="C75" i="25"/>
  <c r="B76" i="25"/>
  <c r="F76" i="23"/>
  <c r="G75" i="23"/>
  <c r="N76" i="23"/>
  <c r="O75" i="23"/>
  <c r="B76" i="23"/>
  <c r="C75" i="23"/>
  <c r="J76" i="23"/>
  <c r="K75" i="23"/>
  <c r="N77" i="12"/>
  <c r="O77" i="12" s="1"/>
  <c r="F76" i="22"/>
  <c r="G75" i="22"/>
  <c r="N77" i="22"/>
  <c r="O76" i="22"/>
  <c r="B76" i="22"/>
  <c r="C75" i="22"/>
  <c r="R77" i="22"/>
  <c r="S76" i="22"/>
  <c r="F87" i="12"/>
  <c r="G86" i="12"/>
  <c r="K95" i="12"/>
  <c r="C107" i="12"/>
  <c r="K97" i="22" l="1"/>
  <c r="V78" i="22"/>
  <c r="W77" i="22"/>
  <c r="C76" i="25"/>
  <c r="B77" i="25"/>
  <c r="G76" i="25"/>
  <c r="F77" i="25"/>
  <c r="O76" i="25"/>
  <c r="N77" i="25"/>
  <c r="K76" i="25"/>
  <c r="J77" i="25"/>
  <c r="J77" i="23"/>
  <c r="K76" i="23"/>
  <c r="B77" i="23"/>
  <c r="C76" i="23"/>
  <c r="N77" i="23"/>
  <c r="O76" i="23"/>
  <c r="F77" i="23"/>
  <c r="G76" i="23"/>
  <c r="N78" i="12"/>
  <c r="O78" i="12" s="1"/>
  <c r="F77" i="22"/>
  <c r="G76" i="22"/>
  <c r="R78" i="22"/>
  <c r="S77" i="22"/>
  <c r="B77" i="22"/>
  <c r="C76" i="22"/>
  <c r="N78" i="22"/>
  <c r="O77" i="22"/>
  <c r="F88" i="12"/>
  <c r="G87" i="12"/>
  <c r="K96" i="12"/>
  <c r="C108" i="12"/>
  <c r="K98" i="22" l="1"/>
  <c r="V79" i="22"/>
  <c r="W78" i="22"/>
  <c r="K77" i="25"/>
  <c r="J78" i="25"/>
  <c r="O77" i="25"/>
  <c r="N78" i="25"/>
  <c r="G77" i="25"/>
  <c r="F78" i="25"/>
  <c r="C77" i="25"/>
  <c r="B78" i="25"/>
  <c r="F78" i="23"/>
  <c r="G77" i="23"/>
  <c r="N78" i="23"/>
  <c r="O77" i="23"/>
  <c r="B78" i="23"/>
  <c r="C77" i="23"/>
  <c r="J78" i="23"/>
  <c r="K77" i="23"/>
  <c r="N79" i="12"/>
  <c r="O79" i="12" s="1"/>
  <c r="F78" i="22"/>
  <c r="G77" i="22"/>
  <c r="N79" i="22"/>
  <c r="O78" i="22"/>
  <c r="B78" i="22"/>
  <c r="C77" i="22"/>
  <c r="R79" i="22"/>
  <c r="S78" i="22"/>
  <c r="F92" i="12"/>
  <c r="F95" i="12" s="1"/>
  <c r="G88" i="12"/>
  <c r="K97" i="12"/>
  <c r="C109" i="12"/>
  <c r="K99" i="22" l="1"/>
  <c r="V80" i="22"/>
  <c r="W79" i="22"/>
  <c r="C78" i="25"/>
  <c r="B79" i="25"/>
  <c r="G78" i="25"/>
  <c r="F79" i="25"/>
  <c r="O78" i="25"/>
  <c r="N79" i="25"/>
  <c r="K78" i="25"/>
  <c r="J79" i="25"/>
  <c r="J79" i="23"/>
  <c r="K78" i="23"/>
  <c r="B79" i="23"/>
  <c r="C78" i="23"/>
  <c r="N79" i="23"/>
  <c r="O78" i="23"/>
  <c r="F79" i="23"/>
  <c r="G78" i="23"/>
  <c r="N80" i="12"/>
  <c r="O80" i="12" s="1"/>
  <c r="F79" i="22"/>
  <c r="G78" i="22"/>
  <c r="R80" i="22"/>
  <c r="S79" i="22"/>
  <c r="B79" i="22"/>
  <c r="C78" i="22"/>
  <c r="N80" i="22"/>
  <c r="O79" i="22"/>
  <c r="C110" i="12"/>
  <c r="B114" i="12"/>
  <c r="B117" i="12" s="1"/>
  <c r="G95" i="12"/>
  <c r="K98" i="12"/>
  <c r="K100" i="22" l="1"/>
  <c r="V81" i="22"/>
  <c r="W80" i="22"/>
  <c r="K79" i="25"/>
  <c r="J80" i="25"/>
  <c r="O79" i="25"/>
  <c r="N80" i="25"/>
  <c r="G79" i="25"/>
  <c r="F80" i="25"/>
  <c r="C79" i="25"/>
  <c r="B80" i="25"/>
  <c r="F80" i="23"/>
  <c r="G79" i="23"/>
  <c r="N80" i="23"/>
  <c r="O79" i="23"/>
  <c r="B80" i="23"/>
  <c r="C79" i="23"/>
  <c r="J80" i="23"/>
  <c r="K79" i="23"/>
  <c r="N81" i="12"/>
  <c r="O81" i="12" s="1"/>
  <c r="F80" i="22"/>
  <c r="G79" i="22"/>
  <c r="N81" i="22"/>
  <c r="O80" i="22"/>
  <c r="B80" i="22"/>
  <c r="C79" i="22"/>
  <c r="R81" i="22"/>
  <c r="S80" i="22"/>
  <c r="G96" i="12"/>
  <c r="C117" i="12"/>
  <c r="K99" i="12"/>
  <c r="K101" i="22" l="1"/>
  <c r="V82" i="22"/>
  <c r="W81" i="22"/>
  <c r="C80" i="25"/>
  <c r="B81" i="25"/>
  <c r="G80" i="25"/>
  <c r="F81" i="25"/>
  <c r="O80" i="25"/>
  <c r="N81" i="25"/>
  <c r="K80" i="25"/>
  <c r="J81" i="25"/>
  <c r="J81" i="23"/>
  <c r="K80" i="23"/>
  <c r="B81" i="23"/>
  <c r="C80" i="23"/>
  <c r="N81" i="23"/>
  <c r="O80" i="23"/>
  <c r="F81" i="23"/>
  <c r="G80" i="23"/>
  <c r="N82" i="12"/>
  <c r="O82" i="12" s="1"/>
  <c r="F81" i="22"/>
  <c r="G80" i="22"/>
  <c r="R82" i="22"/>
  <c r="S81" i="22"/>
  <c r="B81" i="22"/>
  <c r="C80" i="22"/>
  <c r="N82" i="22"/>
  <c r="O81" i="22"/>
  <c r="G97" i="12"/>
  <c r="C118" i="12"/>
  <c r="K100" i="12"/>
  <c r="K102" i="22" l="1"/>
  <c r="V83" i="22"/>
  <c r="W82" i="22"/>
  <c r="K81" i="25"/>
  <c r="J82" i="25"/>
  <c r="O81" i="25"/>
  <c r="N82" i="25"/>
  <c r="G81" i="25"/>
  <c r="F82" i="25"/>
  <c r="C81" i="25"/>
  <c r="B82" i="25"/>
  <c r="F82" i="23"/>
  <c r="G81" i="23"/>
  <c r="N82" i="23"/>
  <c r="O81" i="23"/>
  <c r="B82" i="23"/>
  <c r="C81" i="23"/>
  <c r="J82" i="23"/>
  <c r="K81" i="23"/>
  <c r="N83" i="12"/>
  <c r="O83" i="12" s="1"/>
  <c r="F82" i="22"/>
  <c r="G81" i="22"/>
  <c r="N83" i="22"/>
  <c r="O82" i="22"/>
  <c r="B82" i="22"/>
  <c r="C81" i="22"/>
  <c r="R83" i="22"/>
  <c r="S82" i="22"/>
  <c r="B120" i="12"/>
  <c r="C119" i="12"/>
  <c r="G98" i="12"/>
  <c r="K101" i="12"/>
  <c r="K103" i="22" l="1"/>
  <c r="V84" i="22"/>
  <c r="W83" i="22"/>
  <c r="C82" i="25"/>
  <c r="B83" i="25"/>
  <c r="G82" i="25"/>
  <c r="F83" i="25"/>
  <c r="O82" i="25"/>
  <c r="N83" i="25"/>
  <c r="K82" i="25"/>
  <c r="J83" i="25"/>
  <c r="J83" i="23"/>
  <c r="K82" i="23"/>
  <c r="B83" i="23"/>
  <c r="C82" i="23"/>
  <c r="N83" i="23"/>
  <c r="O82" i="23"/>
  <c r="F83" i="23"/>
  <c r="G82" i="23"/>
  <c r="N84" i="12"/>
  <c r="O84" i="12" s="1"/>
  <c r="F83" i="22"/>
  <c r="G82" i="22"/>
  <c r="R84" i="22"/>
  <c r="S83" i="22"/>
  <c r="B83" i="22"/>
  <c r="C82" i="22"/>
  <c r="N84" i="22"/>
  <c r="O83" i="22"/>
  <c r="G99" i="12"/>
  <c r="B121" i="12"/>
  <c r="C120" i="12"/>
  <c r="K102" i="12"/>
  <c r="K104" i="22" l="1"/>
  <c r="V85" i="22"/>
  <c r="W84" i="22"/>
  <c r="K83" i="25"/>
  <c r="J84" i="25"/>
  <c r="O83" i="25"/>
  <c r="N84" i="25"/>
  <c r="G83" i="25"/>
  <c r="F84" i="25"/>
  <c r="C83" i="25"/>
  <c r="B84" i="25"/>
  <c r="F84" i="23"/>
  <c r="G83" i="23"/>
  <c r="N84" i="23"/>
  <c r="O83" i="23"/>
  <c r="B84" i="23"/>
  <c r="C83" i="23"/>
  <c r="J84" i="23"/>
  <c r="K83" i="23"/>
  <c r="N85" i="12"/>
  <c r="O85" i="12" s="1"/>
  <c r="F84" i="22"/>
  <c r="G83" i="22"/>
  <c r="N85" i="22"/>
  <c r="O84" i="22"/>
  <c r="B84" i="22"/>
  <c r="C83" i="22"/>
  <c r="R85" i="22"/>
  <c r="S84" i="22"/>
  <c r="G100" i="12"/>
  <c r="B122" i="12"/>
  <c r="C121" i="12"/>
  <c r="K103" i="12"/>
  <c r="K105" i="22" l="1"/>
  <c r="V86" i="22"/>
  <c r="W85" i="22"/>
  <c r="C84" i="25"/>
  <c r="B85" i="25"/>
  <c r="G84" i="25"/>
  <c r="F85" i="25"/>
  <c r="O84" i="25"/>
  <c r="N85" i="25"/>
  <c r="K84" i="25"/>
  <c r="J85" i="25"/>
  <c r="J85" i="23"/>
  <c r="K84" i="23"/>
  <c r="B85" i="23"/>
  <c r="C84" i="23"/>
  <c r="N85" i="23"/>
  <c r="O84" i="23"/>
  <c r="F85" i="23"/>
  <c r="G84" i="23"/>
  <c r="N86" i="12"/>
  <c r="O86" i="12" s="1"/>
  <c r="F85" i="22"/>
  <c r="G84" i="22"/>
  <c r="R86" i="22"/>
  <c r="S85" i="22"/>
  <c r="B85" i="22"/>
  <c r="C84" i="22"/>
  <c r="N86" i="22"/>
  <c r="O85" i="22"/>
  <c r="G101" i="12"/>
  <c r="B123" i="12"/>
  <c r="C122" i="12"/>
  <c r="K104" i="12"/>
  <c r="K106" i="22" l="1"/>
  <c r="V87" i="22"/>
  <c r="W86" i="22"/>
  <c r="K85" i="25"/>
  <c r="J86" i="25"/>
  <c r="O85" i="25"/>
  <c r="N86" i="25"/>
  <c r="G85" i="25"/>
  <c r="F86" i="25"/>
  <c r="C85" i="25"/>
  <c r="B86" i="25"/>
  <c r="F86" i="23"/>
  <c r="G85" i="23"/>
  <c r="N86" i="23"/>
  <c r="O85" i="23"/>
  <c r="B86" i="23"/>
  <c r="C85" i="23"/>
  <c r="J86" i="23"/>
  <c r="K85" i="23"/>
  <c r="N87" i="12"/>
  <c r="O87" i="12" s="1"/>
  <c r="F86" i="22"/>
  <c r="G85" i="22"/>
  <c r="N87" i="22"/>
  <c r="O86" i="22"/>
  <c r="B86" i="22"/>
  <c r="C85" i="22"/>
  <c r="R87" i="22"/>
  <c r="S86" i="22"/>
  <c r="G102" i="12"/>
  <c r="B124" i="12"/>
  <c r="C123" i="12"/>
  <c r="K105" i="12"/>
  <c r="K107" i="22" l="1"/>
  <c r="V88" i="22"/>
  <c r="W87" i="22"/>
  <c r="C86" i="25"/>
  <c r="B87" i="25"/>
  <c r="G86" i="25"/>
  <c r="F87" i="25"/>
  <c r="N87" i="25"/>
  <c r="O86" i="25"/>
  <c r="K86" i="25"/>
  <c r="J87" i="25"/>
  <c r="J87" i="23"/>
  <c r="K86" i="23"/>
  <c r="B87" i="23"/>
  <c r="C86" i="23"/>
  <c r="N87" i="23"/>
  <c r="O86" i="23"/>
  <c r="F87" i="23"/>
  <c r="G86" i="23"/>
  <c r="N88" i="12"/>
  <c r="O88" i="12" s="1"/>
  <c r="F87" i="22"/>
  <c r="G86" i="22"/>
  <c r="R88" i="22"/>
  <c r="S87" i="22"/>
  <c r="B87" i="22"/>
  <c r="C86" i="22"/>
  <c r="N88" i="22"/>
  <c r="O87" i="22"/>
  <c r="G103" i="12"/>
  <c r="B125" i="12"/>
  <c r="C124" i="12"/>
  <c r="K106" i="12"/>
  <c r="K108" i="22" l="1"/>
  <c r="V92" i="22"/>
  <c r="V95" i="22" s="1"/>
  <c r="W88" i="22"/>
  <c r="K87" i="25"/>
  <c r="J88" i="25"/>
  <c r="F88" i="25"/>
  <c r="G87" i="25"/>
  <c r="C87" i="25"/>
  <c r="B88" i="25"/>
  <c r="O87" i="25"/>
  <c r="N88" i="25"/>
  <c r="F88" i="23"/>
  <c r="G87" i="23"/>
  <c r="N88" i="23"/>
  <c r="O87" i="23"/>
  <c r="B88" i="23"/>
  <c r="C87" i="23"/>
  <c r="J88" i="23"/>
  <c r="K87" i="23"/>
  <c r="N92" i="12"/>
  <c r="N95" i="12" s="1"/>
  <c r="O95" i="12" s="1"/>
  <c r="F88" i="22"/>
  <c r="F92" i="22" s="1"/>
  <c r="G87" i="22"/>
  <c r="N92" i="22"/>
  <c r="N95" i="22" s="1"/>
  <c r="O88" i="22"/>
  <c r="B88" i="22"/>
  <c r="C87" i="22"/>
  <c r="R92" i="22"/>
  <c r="S88" i="22"/>
  <c r="B126" i="12"/>
  <c r="C125" i="12"/>
  <c r="G104" i="12"/>
  <c r="K107" i="12"/>
  <c r="K109" i="22" l="1"/>
  <c r="W95" i="22"/>
  <c r="K88" i="25"/>
  <c r="O88" i="25"/>
  <c r="C88" i="25"/>
  <c r="B92" i="25"/>
  <c r="B95" i="25" s="1"/>
  <c r="F92" i="25"/>
  <c r="F95" i="25" s="1"/>
  <c r="G88" i="25"/>
  <c r="J92" i="23"/>
  <c r="J95" i="23" s="1"/>
  <c r="K88" i="23"/>
  <c r="B92" i="23"/>
  <c r="B95" i="23" s="1"/>
  <c r="C88" i="23"/>
  <c r="N92" i="23"/>
  <c r="N95" i="23" s="1"/>
  <c r="O88" i="23"/>
  <c r="F92" i="23"/>
  <c r="F95" i="23" s="1"/>
  <c r="G88" i="23"/>
  <c r="O96" i="12"/>
  <c r="F95" i="22"/>
  <c r="G88" i="22"/>
  <c r="S95" i="22"/>
  <c r="B92" i="22"/>
  <c r="B95" i="22" s="1"/>
  <c r="C88" i="22"/>
  <c r="O95" i="22"/>
  <c r="G105" i="12"/>
  <c r="B127" i="12"/>
  <c r="C126" i="12"/>
  <c r="K108" i="12"/>
  <c r="K110" i="22" l="1"/>
  <c r="J114" i="22"/>
  <c r="J117" i="22" s="1"/>
  <c r="W96" i="22"/>
  <c r="C95" i="25"/>
  <c r="G95" i="25"/>
  <c r="G95" i="23"/>
  <c r="O95" i="23"/>
  <c r="C95" i="23"/>
  <c r="K95" i="23"/>
  <c r="O97" i="12"/>
  <c r="G95" i="22"/>
  <c r="O96" i="22"/>
  <c r="C95" i="22"/>
  <c r="S96" i="22"/>
  <c r="G106" i="12"/>
  <c r="B128" i="12"/>
  <c r="C127" i="12"/>
  <c r="K109" i="12"/>
  <c r="K117" i="22" l="1"/>
  <c r="J118" i="22"/>
  <c r="W97" i="22"/>
  <c r="G96" i="25"/>
  <c r="C96" i="25"/>
  <c r="K96" i="23"/>
  <c r="C96" i="23"/>
  <c r="O96" i="23"/>
  <c r="G96" i="23"/>
  <c r="O98" i="12"/>
  <c r="G96" i="22"/>
  <c r="S97" i="22"/>
  <c r="C96" i="22"/>
  <c r="O97" i="22"/>
  <c r="K110" i="12"/>
  <c r="J114" i="12"/>
  <c r="J117" i="12" s="1"/>
  <c r="G107" i="12"/>
  <c r="B129" i="12"/>
  <c r="C128" i="12"/>
  <c r="K118" i="22" l="1"/>
  <c r="J119" i="22"/>
  <c r="W98" i="22"/>
  <c r="C97" i="25"/>
  <c r="G97" i="25"/>
  <c r="G97" i="23"/>
  <c r="O97" i="23"/>
  <c r="C97" i="23"/>
  <c r="K97" i="23"/>
  <c r="O99" i="12"/>
  <c r="G97" i="22"/>
  <c r="O98" i="22"/>
  <c r="C97" i="22"/>
  <c r="S98" i="22"/>
  <c r="G108" i="12"/>
  <c r="J118" i="12"/>
  <c r="K117" i="12"/>
  <c r="B130" i="12"/>
  <c r="C129" i="12"/>
  <c r="K119" i="22" l="1"/>
  <c r="J120" i="22"/>
  <c r="W99" i="22"/>
  <c r="G98" i="25"/>
  <c r="C98" i="25"/>
  <c r="K98" i="23"/>
  <c r="C98" i="23"/>
  <c r="O98" i="23"/>
  <c r="G98" i="23"/>
  <c r="O100" i="12"/>
  <c r="G98" i="22"/>
  <c r="S99" i="22"/>
  <c r="C98" i="22"/>
  <c r="O99" i="22"/>
  <c r="G109" i="12"/>
  <c r="B131" i="12"/>
  <c r="C130" i="12"/>
  <c r="J119" i="12"/>
  <c r="K118" i="12"/>
  <c r="K120" i="22" l="1"/>
  <c r="J121" i="22"/>
  <c r="W100" i="22"/>
  <c r="C99" i="25"/>
  <c r="G99" i="25"/>
  <c r="G99" i="23"/>
  <c r="O99" i="23"/>
  <c r="C99" i="23"/>
  <c r="K99" i="23"/>
  <c r="O101" i="12"/>
  <c r="G99" i="22"/>
  <c r="O100" i="22"/>
  <c r="C99" i="22"/>
  <c r="S100" i="22"/>
  <c r="G110" i="12"/>
  <c r="F114" i="12"/>
  <c r="F117" i="12" s="1"/>
  <c r="J120" i="12"/>
  <c r="K119" i="12"/>
  <c r="B132" i="12"/>
  <c r="C131" i="12"/>
  <c r="K121" i="22" l="1"/>
  <c r="J122" i="22"/>
  <c r="W101" i="22"/>
  <c r="G100" i="25"/>
  <c r="C100" i="25"/>
  <c r="K100" i="23"/>
  <c r="C100" i="23"/>
  <c r="O100" i="23"/>
  <c r="G100" i="23"/>
  <c r="O102" i="12"/>
  <c r="G100" i="22"/>
  <c r="S101" i="22"/>
  <c r="C100" i="22"/>
  <c r="O101" i="22"/>
  <c r="F118" i="12"/>
  <c r="G117" i="12"/>
  <c r="B136" i="12"/>
  <c r="B139" i="12" s="1"/>
  <c r="C132" i="12"/>
  <c r="J121" i="12"/>
  <c r="K120" i="12"/>
  <c r="K122" i="22" l="1"/>
  <c r="J123" i="22"/>
  <c r="W102" i="22"/>
  <c r="C101" i="25"/>
  <c r="G101" i="25"/>
  <c r="G101" i="23"/>
  <c r="O101" i="23"/>
  <c r="C101" i="23"/>
  <c r="K101" i="23"/>
  <c r="O103" i="12"/>
  <c r="G101" i="22"/>
  <c r="O102" i="22"/>
  <c r="C101" i="22"/>
  <c r="S102" i="22"/>
  <c r="J122" i="12"/>
  <c r="K121" i="12"/>
  <c r="C139" i="12"/>
  <c r="F119" i="12"/>
  <c r="G118" i="12"/>
  <c r="K123" i="22" l="1"/>
  <c r="J124" i="22"/>
  <c r="W103" i="22"/>
  <c r="G102" i="25"/>
  <c r="C102" i="25"/>
  <c r="K102" i="23"/>
  <c r="C102" i="23"/>
  <c r="O102" i="23"/>
  <c r="G102" i="23"/>
  <c r="O104" i="12"/>
  <c r="G102" i="22"/>
  <c r="S103" i="22"/>
  <c r="C102" i="22"/>
  <c r="O103" i="22"/>
  <c r="F120" i="12"/>
  <c r="G119" i="12"/>
  <c r="B141" i="12"/>
  <c r="C140" i="12"/>
  <c r="J123" i="12"/>
  <c r="K122" i="12"/>
  <c r="K124" i="22" l="1"/>
  <c r="J125" i="22"/>
  <c r="W104" i="22"/>
  <c r="C103" i="25"/>
  <c r="G103" i="25"/>
  <c r="G103" i="23"/>
  <c r="O103" i="23"/>
  <c r="C103" i="23"/>
  <c r="K103" i="23"/>
  <c r="O105" i="12"/>
  <c r="G103" i="22"/>
  <c r="O104" i="22"/>
  <c r="C103" i="22"/>
  <c r="S104" i="22"/>
  <c r="J124" i="12"/>
  <c r="K123" i="12"/>
  <c r="B142" i="12"/>
  <c r="C141" i="12"/>
  <c r="F121" i="12"/>
  <c r="G120" i="12"/>
  <c r="K125" i="22" l="1"/>
  <c r="J126" i="22"/>
  <c r="W105" i="22"/>
  <c r="G104" i="25"/>
  <c r="C104" i="25"/>
  <c r="K104" i="23"/>
  <c r="C104" i="23"/>
  <c r="O104" i="23"/>
  <c r="G104" i="23"/>
  <c r="O106" i="12"/>
  <c r="G104" i="22"/>
  <c r="S105" i="22"/>
  <c r="C104" i="22"/>
  <c r="O105" i="22"/>
  <c r="F122" i="12"/>
  <c r="G121" i="12"/>
  <c r="B143" i="12"/>
  <c r="C142" i="12"/>
  <c r="J125" i="12"/>
  <c r="K124" i="12"/>
  <c r="K126" i="22" l="1"/>
  <c r="J127" i="22"/>
  <c r="W106" i="22"/>
  <c r="C105" i="25"/>
  <c r="G105" i="25"/>
  <c r="G105" i="23"/>
  <c r="O105" i="23"/>
  <c r="C105" i="23"/>
  <c r="K105" i="23"/>
  <c r="O107" i="12"/>
  <c r="G105" i="22"/>
  <c r="O106" i="22"/>
  <c r="C105" i="22"/>
  <c r="S106" i="22"/>
  <c r="J126" i="12"/>
  <c r="K125" i="12"/>
  <c r="B144" i="12"/>
  <c r="C143" i="12"/>
  <c r="F123" i="12"/>
  <c r="G122" i="12"/>
  <c r="K127" i="22" l="1"/>
  <c r="J128" i="22"/>
  <c r="W107" i="22"/>
  <c r="G106" i="25"/>
  <c r="C106" i="25"/>
  <c r="K106" i="23"/>
  <c r="C106" i="23"/>
  <c r="O106" i="23"/>
  <c r="G106" i="23"/>
  <c r="O108" i="12"/>
  <c r="G106" i="22"/>
  <c r="S107" i="22"/>
  <c r="C106" i="22"/>
  <c r="O107" i="22"/>
  <c r="F124" i="12"/>
  <c r="G123" i="12"/>
  <c r="B145" i="12"/>
  <c r="C144" i="12"/>
  <c r="J127" i="12"/>
  <c r="K126" i="12"/>
  <c r="K128" i="22" l="1"/>
  <c r="J129" i="22"/>
  <c r="W108" i="22"/>
  <c r="C107" i="25"/>
  <c r="G107" i="25"/>
  <c r="G107" i="23"/>
  <c r="O107" i="23"/>
  <c r="C107" i="23"/>
  <c r="K107" i="23"/>
  <c r="O109" i="12"/>
  <c r="G107" i="22"/>
  <c r="O108" i="22"/>
  <c r="C107" i="22"/>
  <c r="S108" i="22"/>
  <c r="J128" i="12"/>
  <c r="K127" i="12"/>
  <c r="B146" i="12"/>
  <c r="C145" i="12"/>
  <c r="F125" i="12"/>
  <c r="G124" i="12"/>
  <c r="K129" i="22" l="1"/>
  <c r="J130" i="22"/>
  <c r="W109" i="22"/>
  <c r="G108" i="25"/>
  <c r="C108" i="25"/>
  <c r="K108" i="23"/>
  <c r="C108" i="23"/>
  <c r="O108" i="23"/>
  <c r="G108" i="23"/>
  <c r="O110" i="12"/>
  <c r="G108" i="22"/>
  <c r="S109" i="22"/>
  <c r="C108" i="22"/>
  <c r="O109" i="22"/>
  <c r="F126" i="12"/>
  <c r="G125" i="12"/>
  <c r="C146" i="12"/>
  <c r="B147" i="12"/>
  <c r="J129" i="12"/>
  <c r="K128" i="12"/>
  <c r="K130" i="22" l="1"/>
  <c r="J131" i="22"/>
  <c r="V114" i="22"/>
  <c r="V117" i="22" s="1"/>
  <c r="W110" i="22"/>
  <c r="C109" i="25"/>
  <c r="G109" i="25"/>
  <c r="G109" i="23"/>
  <c r="O109" i="23"/>
  <c r="C109" i="23"/>
  <c r="K109" i="23"/>
  <c r="N114" i="12"/>
  <c r="N117" i="12" s="1"/>
  <c r="O117" i="12" s="1"/>
  <c r="G109" i="22"/>
  <c r="N114" i="22"/>
  <c r="N117" i="22" s="1"/>
  <c r="O110" i="22"/>
  <c r="C109" i="22"/>
  <c r="R114" i="22"/>
  <c r="R117" i="22" s="1"/>
  <c r="S110" i="22"/>
  <c r="B148" i="12"/>
  <c r="C147" i="12"/>
  <c r="J130" i="12"/>
  <c r="K129" i="12"/>
  <c r="F127" i="12"/>
  <c r="G126" i="12"/>
  <c r="K131" i="22" l="1"/>
  <c r="J132" i="22"/>
  <c r="V118" i="22"/>
  <c r="W117" i="22"/>
  <c r="N114" i="25"/>
  <c r="N117" i="25" s="1"/>
  <c r="F114" i="25"/>
  <c r="F117" i="25" s="1"/>
  <c r="G110" i="25"/>
  <c r="J114" i="25"/>
  <c r="J117" i="25" s="1"/>
  <c r="C110" i="25"/>
  <c r="B114" i="25"/>
  <c r="B117" i="25" s="1"/>
  <c r="J114" i="23"/>
  <c r="J117" i="23" s="1"/>
  <c r="K110" i="23"/>
  <c r="B114" i="23"/>
  <c r="B117" i="23" s="1"/>
  <c r="C110" i="23"/>
  <c r="N114" i="23"/>
  <c r="N117" i="23" s="1"/>
  <c r="O110" i="23"/>
  <c r="F114" i="23"/>
  <c r="F117" i="23" s="1"/>
  <c r="G110" i="23"/>
  <c r="N118" i="12"/>
  <c r="O118" i="12" s="1"/>
  <c r="F114" i="22"/>
  <c r="F117" i="22" s="1"/>
  <c r="G110" i="22"/>
  <c r="R118" i="22"/>
  <c r="S117" i="22"/>
  <c r="B114" i="22"/>
  <c r="B117" i="22" s="1"/>
  <c r="C110" i="22"/>
  <c r="N118" i="22"/>
  <c r="O117" i="22"/>
  <c r="F128" i="12"/>
  <c r="G127" i="12"/>
  <c r="J131" i="12"/>
  <c r="K130" i="12"/>
  <c r="B149" i="12"/>
  <c r="C148" i="12"/>
  <c r="K132" i="22" l="1"/>
  <c r="J136" i="22"/>
  <c r="J139" i="22" s="1"/>
  <c r="V119" i="22"/>
  <c r="W118" i="22"/>
  <c r="C117" i="25"/>
  <c r="K117" i="25"/>
  <c r="J118" i="25"/>
  <c r="G117" i="25"/>
  <c r="F118" i="25"/>
  <c r="O117" i="25"/>
  <c r="N118" i="25"/>
  <c r="F118" i="23"/>
  <c r="G117" i="23"/>
  <c r="N118" i="23"/>
  <c r="O117" i="23"/>
  <c r="B118" i="23"/>
  <c r="C117" i="23"/>
  <c r="J118" i="23"/>
  <c r="K117" i="23"/>
  <c r="N119" i="12"/>
  <c r="O119" i="12" s="1"/>
  <c r="F118" i="22"/>
  <c r="G117" i="22"/>
  <c r="N119" i="22"/>
  <c r="O118" i="22"/>
  <c r="B118" i="22"/>
  <c r="C117" i="22"/>
  <c r="R119" i="22"/>
  <c r="S118" i="22"/>
  <c r="B150" i="12"/>
  <c r="C149" i="12"/>
  <c r="J132" i="12"/>
  <c r="K131" i="12"/>
  <c r="F129" i="12"/>
  <c r="G128" i="12"/>
  <c r="K139" i="22" l="1"/>
  <c r="J140" i="22"/>
  <c r="V120" i="22"/>
  <c r="W119" i="22"/>
  <c r="O118" i="25"/>
  <c r="N119" i="25"/>
  <c r="G118" i="25"/>
  <c r="F119" i="25"/>
  <c r="K118" i="25"/>
  <c r="J119" i="25"/>
  <c r="C118" i="25"/>
  <c r="B119" i="25"/>
  <c r="J119" i="23"/>
  <c r="K118" i="23"/>
  <c r="B119" i="23"/>
  <c r="C118" i="23"/>
  <c r="N119" i="23"/>
  <c r="O118" i="23"/>
  <c r="F119" i="23"/>
  <c r="G118" i="23"/>
  <c r="N120" i="12"/>
  <c r="O120" i="12" s="1"/>
  <c r="F119" i="22"/>
  <c r="G118" i="22"/>
  <c r="R120" i="22"/>
  <c r="S119" i="22"/>
  <c r="B119" i="22"/>
  <c r="C118" i="22"/>
  <c r="N120" i="22"/>
  <c r="O119" i="22"/>
  <c r="F130" i="12"/>
  <c r="G129" i="12"/>
  <c r="J136" i="12"/>
  <c r="J139" i="12" s="1"/>
  <c r="K132" i="12"/>
  <c r="B151" i="12"/>
  <c r="C150" i="12"/>
  <c r="K140" i="22" l="1"/>
  <c r="J141" i="22"/>
  <c r="V121" i="22"/>
  <c r="W120" i="22"/>
  <c r="C119" i="25"/>
  <c r="B120" i="25"/>
  <c r="K119" i="25"/>
  <c r="J120" i="25"/>
  <c r="G119" i="25"/>
  <c r="F120" i="25"/>
  <c r="O119" i="25"/>
  <c r="N120" i="25"/>
  <c r="F120" i="23"/>
  <c r="G119" i="23"/>
  <c r="N120" i="23"/>
  <c r="O119" i="23"/>
  <c r="B120" i="23"/>
  <c r="C119" i="23"/>
  <c r="J120" i="23"/>
  <c r="K119" i="23"/>
  <c r="N121" i="12"/>
  <c r="O121" i="12" s="1"/>
  <c r="F120" i="22"/>
  <c r="G119" i="22"/>
  <c r="N121" i="22"/>
  <c r="O120" i="22"/>
  <c r="B120" i="22"/>
  <c r="C119" i="22"/>
  <c r="R121" i="22"/>
  <c r="S120" i="22"/>
  <c r="B152" i="12"/>
  <c r="C151" i="12"/>
  <c r="J140" i="12"/>
  <c r="K139" i="12"/>
  <c r="F131" i="12"/>
  <c r="G130" i="12"/>
  <c r="K141" i="22" l="1"/>
  <c r="J142" i="22"/>
  <c r="V122" i="22"/>
  <c r="W121" i="22"/>
  <c r="O120" i="25"/>
  <c r="N121" i="25"/>
  <c r="G120" i="25"/>
  <c r="F121" i="25"/>
  <c r="K120" i="25"/>
  <c r="J121" i="25"/>
  <c r="C120" i="25"/>
  <c r="B121" i="25"/>
  <c r="J121" i="23"/>
  <c r="K120" i="23"/>
  <c r="B121" i="23"/>
  <c r="C120" i="23"/>
  <c r="N121" i="23"/>
  <c r="O120" i="23"/>
  <c r="F121" i="23"/>
  <c r="G120" i="23"/>
  <c r="N122" i="12"/>
  <c r="O122" i="12" s="1"/>
  <c r="F121" i="22"/>
  <c r="G120" i="22"/>
  <c r="R122" i="22"/>
  <c r="S121" i="22"/>
  <c r="B121" i="22"/>
  <c r="C120" i="22"/>
  <c r="N122" i="22"/>
  <c r="O121" i="22"/>
  <c r="F132" i="12"/>
  <c r="G131" i="12"/>
  <c r="J141" i="12"/>
  <c r="K140" i="12"/>
  <c r="B153" i="12"/>
  <c r="C152" i="12"/>
  <c r="K142" i="22" l="1"/>
  <c r="J143" i="22"/>
  <c r="V123" i="22"/>
  <c r="W122" i="22"/>
  <c r="C121" i="25"/>
  <c r="B122" i="25"/>
  <c r="K121" i="25"/>
  <c r="J122" i="25"/>
  <c r="G121" i="25"/>
  <c r="F122" i="25"/>
  <c r="O121" i="25"/>
  <c r="N122" i="25"/>
  <c r="F122" i="23"/>
  <c r="G121" i="23"/>
  <c r="N122" i="23"/>
  <c r="O121" i="23"/>
  <c r="B122" i="23"/>
  <c r="C121" i="23"/>
  <c r="J122" i="23"/>
  <c r="K121" i="23"/>
  <c r="N123" i="12"/>
  <c r="O123" i="12" s="1"/>
  <c r="F122" i="22"/>
  <c r="G121" i="22"/>
  <c r="O122" i="22"/>
  <c r="N123" i="22"/>
  <c r="B122" i="22"/>
  <c r="C121" i="22"/>
  <c r="S122" i="22"/>
  <c r="R123" i="22"/>
  <c r="B154" i="12"/>
  <c r="C154" i="12" s="1"/>
  <c r="C153" i="12"/>
  <c r="J142" i="12"/>
  <c r="K141" i="12"/>
  <c r="F136" i="12"/>
  <c r="F139" i="12" s="1"/>
  <c r="G132" i="12"/>
  <c r="K143" i="22" l="1"/>
  <c r="J144" i="22"/>
  <c r="V124" i="22"/>
  <c r="W123" i="22"/>
  <c r="O122" i="25"/>
  <c r="N123" i="25"/>
  <c r="G122" i="25"/>
  <c r="F123" i="25"/>
  <c r="K122" i="25"/>
  <c r="J123" i="25"/>
  <c r="C122" i="25"/>
  <c r="B123" i="25"/>
  <c r="J123" i="23"/>
  <c r="K122" i="23"/>
  <c r="B123" i="23"/>
  <c r="C122" i="23"/>
  <c r="N123" i="23"/>
  <c r="O122" i="23"/>
  <c r="F123" i="23"/>
  <c r="G122" i="23"/>
  <c r="N124" i="12"/>
  <c r="O124" i="12" s="1"/>
  <c r="F123" i="22"/>
  <c r="G122" i="22"/>
  <c r="C122" i="22"/>
  <c r="B123" i="22"/>
  <c r="S123" i="22"/>
  <c r="R124" i="22"/>
  <c r="O123" i="22"/>
  <c r="N124" i="22"/>
  <c r="F140" i="12"/>
  <c r="G139" i="12"/>
  <c r="J143" i="12"/>
  <c r="K142" i="12"/>
  <c r="K144" i="22" l="1"/>
  <c r="J145" i="22"/>
  <c r="V125" i="22"/>
  <c r="W124" i="22"/>
  <c r="C123" i="25"/>
  <c r="B124" i="25"/>
  <c r="K123" i="25"/>
  <c r="J124" i="25"/>
  <c r="G123" i="25"/>
  <c r="F124" i="25"/>
  <c r="O123" i="25"/>
  <c r="N124" i="25"/>
  <c r="F124" i="23"/>
  <c r="G123" i="23"/>
  <c r="N124" i="23"/>
  <c r="O123" i="23"/>
  <c r="B124" i="23"/>
  <c r="C123" i="23"/>
  <c r="J124" i="23"/>
  <c r="K123" i="23"/>
  <c r="N125" i="12"/>
  <c r="O125" i="12" s="1"/>
  <c r="F124" i="22"/>
  <c r="G123" i="22"/>
  <c r="O124" i="22"/>
  <c r="N125" i="22"/>
  <c r="S124" i="22"/>
  <c r="R125" i="22"/>
  <c r="C123" i="22"/>
  <c r="B124" i="22"/>
  <c r="J144" i="12"/>
  <c r="K143" i="12"/>
  <c r="F141" i="12"/>
  <c r="G140" i="12"/>
  <c r="K145" i="22" l="1"/>
  <c r="J146" i="22"/>
  <c r="V126" i="22"/>
  <c r="W125" i="22"/>
  <c r="O124" i="25"/>
  <c r="N125" i="25"/>
  <c r="G124" i="25"/>
  <c r="F125" i="25"/>
  <c r="K124" i="25"/>
  <c r="J125" i="25"/>
  <c r="C124" i="25"/>
  <c r="B125" i="25"/>
  <c r="J125" i="23"/>
  <c r="K124" i="23"/>
  <c r="B125" i="23"/>
  <c r="C124" i="23"/>
  <c r="N125" i="23"/>
  <c r="O124" i="23"/>
  <c r="F125" i="23"/>
  <c r="G124" i="23"/>
  <c r="N126" i="12"/>
  <c r="O126" i="12" s="1"/>
  <c r="F125" i="22"/>
  <c r="G124" i="22"/>
  <c r="C124" i="22"/>
  <c r="B125" i="22"/>
  <c r="S125" i="22"/>
  <c r="R126" i="22"/>
  <c r="O125" i="22"/>
  <c r="N126" i="22"/>
  <c r="F142" i="12"/>
  <c r="G141" i="12"/>
  <c r="J145" i="12"/>
  <c r="K144" i="12"/>
  <c r="K146" i="22" l="1"/>
  <c r="J147" i="22"/>
  <c r="V127" i="22"/>
  <c r="W126" i="22"/>
  <c r="C125" i="25"/>
  <c r="B126" i="25"/>
  <c r="K125" i="25"/>
  <c r="J126" i="25"/>
  <c r="G125" i="25"/>
  <c r="F126" i="25"/>
  <c r="O125" i="25"/>
  <c r="N126" i="25"/>
  <c r="F126" i="23"/>
  <c r="G125" i="23"/>
  <c r="N126" i="23"/>
  <c r="O125" i="23"/>
  <c r="B126" i="23"/>
  <c r="C125" i="23"/>
  <c r="J126" i="23"/>
  <c r="K125" i="23"/>
  <c r="N127" i="12"/>
  <c r="O127" i="12" s="1"/>
  <c r="F126" i="22"/>
  <c r="G125" i="22"/>
  <c r="O126" i="22"/>
  <c r="N127" i="22"/>
  <c r="S126" i="22"/>
  <c r="R127" i="22"/>
  <c r="C125" i="22"/>
  <c r="B126" i="22"/>
  <c r="J146" i="12"/>
  <c r="K145" i="12"/>
  <c r="F143" i="12"/>
  <c r="G142" i="12"/>
  <c r="K147" i="22" l="1"/>
  <c r="J148" i="22"/>
  <c r="V128" i="22"/>
  <c r="W127" i="22"/>
  <c r="O126" i="25"/>
  <c r="N127" i="25"/>
  <c r="G126" i="25"/>
  <c r="F127" i="25"/>
  <c r="K126" i="25"/>
  <c r="J127" i="25"/>
  <c r="C126" i="25"/>
  <c r="B127" i="25"/>
  <c r="J127" i="23"/>
  <c r="K126" i="23"/>
  <c r="B127" i="23"/>
  <c r="C126" i="23"/>
  <c r="N127" i="23"/>
  <c r="O126" i="23"/>
  <c r="F127" i="23"/>
  <c r="G126" i="23"/>
  <c r="N128" i="12"/>
  <c r="O128" i="12" s="1"/>
  <c r="F127" i="22"/>
  <c r="G126" i="22"/>
  <c r="C126" i="22"/>
  <c r="B127" i="22"/>
  <c r="S127" i="22"/>
  <c r="R128" i="22"/>
  <c r="O127" i="22"/>
  <c r="N128" i="22"/>
  <c r="F144" i="12"/>
  <c r="G143" i="12"/>
  <c r="J147" i="12"/>
  <c r="K146" i="12"/>
  <c r="K148" i="22" l="1"/>
  <c r="J149" i="22"/>
  <c r="V129" i="22"/>
  <c r="W128" i="22"/>
  <c r="C127" i="25"/>
  <c r="B128" i="25"/>
  <c r="K127" i="25"/>
  <c r="J128" i="25"/>
  <c r="G127" i="25"/>
  <c r="F128" i="25"/>
  <c r="O127" i="25"/>
  <c r="N128" i="25"/>
  <c r="F128" i="23"/>
  <c r="G127" i="23"/>
  <c r="N128" i="23"/>
  <c r="O127" i="23"/>
  <c r="B128" i="23"/>
  <c r="C127" i="23"/>
  <c r="J128" i="23"/>
  <c r="K127" i="23"/>
  <c r="N129" i="12"/>
  <c r="O129" i="12" s="1"/>
  <c r="G127" i="22"/>
  <c r="F128" i="22"/>
  <c r="O128" i="22"/>
  <c r="N129" i="22"/>
  <c r="S128" i="22"/>
  <c r="R129" i="22"/>
  <c r="C127" i="22"/>
  <c r="B128" i="22"/>
  <c r="J148" i="12"/>
  <c r="K147" i="12"/>
  <c r="G144" i="12"/>
  <c r="F145" i="12"/>
  <c r="K149" i="22" l="1"/>
  <c r="J150" i="22"/>
  <c r="V130" i="22"/>
  <c r="W129" i="22"/>
  <c r="N129" i="25"/>
  <c r="O128" i="25"/>
  <c r="F129" i="25"/>
  <c r="G128" i="25"/>
  <c r="J129" i="25"/>
  <c r="K128" i="25"/>
  <c r="B129" i="25"/>
  <c r="C128" i="25"/>
  <c r="J129" i="23"/>
  <c r="K128" i="23"/>
  <c r="B129" i="23"/>
  <c r="C128" i="23"/>
  <c r="N129" i="23"/>
  <c r="O128" i="23"/>
  <c r="F129" i="23"/>
  <c r="G128" i="23"/>
  <c r="N130" i="12"/>
  <c r="O130" i="12" s="1"/>
  <c r="G128" i="22"/>
  <c r="F129" i="22"/>
  <c r="C128" i="22"/>
  <c r="B129" i="22"/>
  <c r="B130" i="22" s="1"/>
  <c r="S129" i="22"/>
  <c r="R130" i="22"/>
  <c r="O129" i="22"/>
  <c r="N130" i="22"/>
  <c r="F146" i="12"/>
  <c r="G145" i="12"/>
  <c r="J149" i="12"/>
  <c r="K148" i="12"/>
  <c r="K150" i="22" l="1"/>
  <c r="J151" i="22"/>
  <c r="V131" i="22"/>
  <c r="W130" i="22"/>
  <c r="B130" i="25"/>
  <c r="C129" i="25"/>
  <c r="J130" i="25"/>
  <c r="K129" i="25"/>
  <c r="F130" i="25"/>
  <c r="G129" i="25"/>
  <c r="N130" i="25"/>
  <c r="O129" i="25"/>
  <c r="G129" i="23"/>
  <c r="F130" i="23"/>
  <c r="O129" i="23"/>
  <c r="N130" i="23"/>
  <c r="C129" i="23"/>
  <c r="B130" i="23"/>
  <c r="K129" i="23"/>
  <c r="J130" i="23"/>
  <c r="N131" i="12"/>
  <c r="O131" i="12" s="1"/>
  <c r="G129" i="22"/>
  <c r="F130" i="22"/>
  <c r="O130" i="22"/>
  <c r="N131" i="22"/>
  <c r="S130" i="22"/>
  <c r="R131" i="22"/>
  <c r="C129" i="22"/>
  <c r="J150" i="12"/>
  <c r="K149" i="12"/>
  <c r="F147" i="12"/>
  <c r="G146" i="12"/>
  <c r="K151" i="22" l="1"/>
  <c r="J152" i="22"/>
  <c r="V132" i="22"/>
  <c r="W131" i="22"/>
  <c r="N131" i="25"/>
  <c r="O130" i="25"/>
  <c r="F131" i="25"/>
  <c r="G130" i="25"/>
  <c r="J131" i="25"/>
  <c r="K130" i="25"/>
  <c r="B131" i="25"/>
  <c r="C130" i="25"/>
  <c r="K130" i="23"/>
  <c r="J131" i="23"/>
  <c r="C130" i="23"/>
  <c r="B131" i="23"/>
  <c r="O130" i="23"/>
  <c r="N131" i="23"/>
  <c r="G130" i="23"/>
  <c r="F131" i="23"/>
  <c r="N132" i="12"/>
  <c r="O132" i="12" s="1"/>
  <c r="G130" i="22"/>
  <c r="F131" i="22"/>
  <c r="C130" i="22"/>
  <c r="B131" i="22"/>
  <c r="S131" i="22"/>
  <c r="R132" i="22"/>
  <c r="O131" i="22"/>
  <c r="N132" i="22"/>
  <c r="F148" i="12"/>
  <c r="G147" i="12"/>
  <c r="J151" i="12"/>
  <c r="K150" i="12"/>
  <c r="K152" i="22" l="1"/>
  <c r="J153" i="22"/>
  <c r="V136" i="22"/>
  <c r="V139" i="22" s="1"/>
  <c r="W132" i="22"/>
  <c r="B132" i="25"/>
  <c r="C131" i="25"/>
  <c r="J132" i="25"/>
  <c r="K131" i="25"/>
  <c r="F132" i="25"/>
  <c r="G131" i="25"/>
  <c r="N132" i="25"/>
  <c r="O131" i="25"/>
  <c r="G131" i="23"/>
  <c r="F132" i="23"/>
  <c r="O131" i="23"/>
  <c r="N132" i="23"/>
  <c r="C131" i="23"/>
  <c r="B132" i="23"/>
  <c r="K131" i="23"/>
  <c r="J132" i="23"/>
  <c r="N136" i="12"/>
  <c r="N139" i="12" s="1"/>
  <c r="O139" i="12" s="1"/>
  <c r="G131" i="22"/>
  <c r="F132" i="22"/>
  <c r="F136" i="22" s="1"/>
  <c r="N136" i="22"/>
  <c r="N139" i="22" s="1"/>
  <c r="O132" i="22"/>
  <c r="S132" i="22"/>
  <c r="R136" i="22"/>
  <c r="R139" i="22" s="1"/>
  <c r="C131" i="22"/>
  <c r="B132" i="22"/>
  <c r="J152" i="12"/>
  <c r="K151" i="12"/>
  <c r="F149" i="12"/>
  <c r="G148" i="12"/>
  <c r="K153" i="22" l="1"/>
  <c r="J154" i="22"/>
  <c r="K154" i="22" s="1"/>
  <c r="W139" i="22"/>
  <c r="V140" i="22"/>
  <c r="O132" i="25"/>
  <c r="N136" i="25"/>
  <c r="N139" i="25" s="1"/>
  <c r="F136" i="25"/>
  <c r="F139" i="25" s="1"/>
  <c r="G132" i="25"/>
  <c r="J136" i="25"/>
  <c r="J139" i="25" s="1"/>
  <c r="K132" i="25"/>
  <c r="B136" i="25"/>
  <c r="B139" i="25" s="1"/>
  <c r="C132" i="25"/>
  <c r="K132" i="23"/>
  <c r="J136" i="23"/>
  <c r="J139" i="23" s="1"/>
  <c r="C132" i="23"/>
  <c r="B136" i="23"/>
  <c r="B139" i="23" s="1"/>
  <c r="N136" i="23"/>
  <c r="N139" i="23" s="1"/>
  <c r="O132" i="23"/>
  <c r="F136" i="23"/>
  <c r="F139" i="23" s="1"/>
  <c r="G132" i="23"/>
  <c r="N140" i="12"/>
  <c r="O140" i="12" s="1"/>
  <c r="G132" i="22"/>
  <c r="F139" i="22"/>
  <c r="C132" i="22"/>
  <c r="B136" i="22"/>
  <c r="B139" i="22" s="1"/>
  <c r="B140" i="22" s="1"/>
  <c r="B141" i="22" s="1"/>
  <c r="S139" i="22"/>
  <c r="R140" i="22"/>
  <c r="O139" i="22"/>
  <c r="N140" i="22"/>
  <c r="F150" i="12"/>
  <c r="G149" i="12"/>
  <c r="J153" i="12"/>
  <c r="K152" i="12"/>
  <c r="W140" i="22" l="1"/>
  <c r="V141" i="22"/>
  <c r="N140" i="25"/>
  <c r="O139" i="25"/>
  <c r="B140" i="25"/>
  <c r="C139" i="25"/>
  <c r="J140" i="25"/>
  <c r="K139" i="25"/>
  <c r="F140" i="25"/>
  <c r="G139" i="25"/>
  <c r="C139" i="23"/>
  <c r="B140" i="23"/>
  <c r="K139" i="23"/>
  <c r="J140" i="23"/>
  <c r="G139" i="23"/>
  <c r="F140" i="23"/>
  <c r="O139" i="23"/>
  <c r="N140" i="23"/>
  <c r="N141" i="12"/>
  <c r="O141" i="12" s="1"/>
  <c r="G139" i="22"/>
  <c r="F140" i="22"/>
  <c r="O140" i="22"/>
  <c r="N141" i="22"/>
  <c r="S140" i="22"/>
  <c r="R141" i="22"/>
  <c r="C139" i="22"/>
  <c r="J154" i="12"/>
  <c r="K154" i="12" s="1"/>
  <c r="K153" i="12"/>
  <c r="F151" i="12"/>
  <c r="G150" i="12"/>
  <c r="W141" i="22" l="1"/>
  <c r="V142" i="22"/>
  <c r="F141" i="25"/>
  <c r="G140" i="25"/>
  <c r="J141" i="25"/>
  <c r="K140" i="25"/>
  <c r="B141" i="25"/>
  <c r="C140" i="25"/>
  <c r="N141" i="25"/>
  <c r="O140" i="25"/>
  <c r="O140" i="23"/>
  <c r="N141" i="23"/>
  <c r="G140" i="23"/>
  <c r="F141" i="23"/>
  <c r="K140" i="23"/>
  <c r="J141" i="23"/>
  <c r="C140" i="23"/>
  <c r="B141" i="23"/>
  <c r="N142" i="12"/>
  <c r="O142" i="12" s="1"/>
  <c r="G140" i="22"/>
  <c r="F141" i="22"/>
  <c r="C140" i="22"/>
  <c r="S141" i="22"/>
  <c r="R142" i="22"/>
  <c r="O141" i="22"/>
  <c r="N142" i="22"/>
  <c r="F152" i="12"/>
  <c r="G151" i="12"/>
  <c r="W142" i="22" l="1"/>
  <c r="V143" i="22"/>
  <c r="N142" i="25"/>
  <c r="O141" i="25"/>
  <c r="B142" i="25"/>
  <c r="C141" i="25"/>
  <c r="J142" i="25"/>
  <c r="K141" i="25"/>
  <c r="F142" i="25"/>
  <c r="G141" i="25"/>
  <c r="C141" i="23"/>
  <c r="B142" i="23"/>
  <c r="K141" i="23"/>
  <c r="J142" i="23"/>
  <c r="G141" i="23"/>
  <c r="F142" i="23"/>
  <c r="O141" i="23"/>
  <c r="N142" i="23"/>
  <c r="N143" i="12"/>
  <c r="O143" i="12" s="1"/>
  <c r="G141" i="22"/>
  <c r="F142" i="22"/>
  <c r="O142" i="22"/>
  <c r="N143" i="22"/>
  <c r="S142" i="22"/>
  <c r="R143" i="22"/>
  <c r="C141" i="22"/>
  <c r="B142" i="22"/>
  <c r="F153" i="12"/>
  <c r="G152" i="12"/>
  <c r="W143" i="22" l="1"/>
  <c r="V144" i="22"/>
  <c r="F143" i="25"/>
  <c r="G142" i="25"/>
  <c r="J143" i="25"/>
  <c r="K142" i="25"/>
  <c r="B143" i="25"/>
  <c r="C142" i="25"/>
  <c r="N143" i="25"/>
  <c r="O142" i="25"/>
  <c r="O142" i="23"/>
  <c r="N143" i="23"/>
  <c r="G142" i="23"/>
  <c r="F143" i="23"/>
  <c r="K142" i="23"/>
  <c r="J143" i="23"/>
  <c r="C142" i="23"/>
  <c r="B143" i="23"/>
  <c r="N144" i="12"/>
  <c r="O144" i="12" s="1"/>
  <c r="G142" i="22"/>
  <c r="F143" i="22"/>
  <c r="C142" i="22"/>
  <c r="B143" i="22"/>
  <c r="S143" i="22"/>
  <c r="R144" i="22"/>
  <c r="O143" i="22"/>
  <c r="N144" i="22"/>
  <c r="F154" i="12"/>
  <c r="G154" i="12" s="1"/>
  <c r="G153" i="12"/>
  <c r="W144" i="22" l="1"/>
  <c r="V145" i="22"/>
  <c r="N144" i="25"/>
  <c r="O143" i="25"/>
  <c r="B144" i="25"/>
  <c r="C143" i="25"/>
  <c r="J144" i="25"/>
  <c r="K143" i="25"/>
  <c r="F144" i="25"/>
  <c r="G143" i="25"/>
  <c r="C143" i="23"/>
  <c r="B144" i="23"/>
  <c r="K143" i="23"/>
  <c r="J144" i="23"/>
  <c r="G143" i="23"/>
  <c r="F144" i="23"/>
  <c r="O143" i="23"/>
  <c r="N144" i="23"/>
  <c r="N145" i="12"/>
  <c r="O145" i="12" s="1"/>
  <c r="G143" i="22"/>
  <c r="F144" i="22"/>
  <c r="O144" i="22"/>
  <c r="N145" i="22"/>
  <c r="S144" i="22"/>
  <c r="R145" i="22"/>
  <c r="C143" i="22"/>
  <c r="B144" i="22"/>
  <c r="W145" i="22" l="1"/>
  <c r="V146" i="22"/>
  <c r="F145" i="25"/>
  <c r="G144" i="25"/>
  <c r="J145" i="25"/>
  <c r="K144" i="25"/>
  <c r="B145" i="25"/>
  <c r="C144" i="25"/>
  <c r="N145" i="25"/>
  <c r="O144" i="25"/>
  <c r="O144" i="23"/>
  <c r="N145" i="23"/>
  <c r="G144" i="23"/>
  <c r="F145" i="23"/>
  <c r="K144" i="23"/>
  <c r="J145" i="23"/>
  <c r="C144" i="23"/>
  <c r="B145" i="23"/>
  <c r="N146" i="12"/>
  <c r="O146" i="12" s="1"/>
  <c r="G144" i="22"/>
  <c r="F145" i="22"/>
  <c r="C144" i="22"/>
  <c r="B145" i="22"/>
  <c r="S145" i="22"/>
  <c r="R146" i="22"/>
  <c r="O145" i="22"/>
  <c r="N146" i="22"/>
  <c r="W146" i="22" l="1"/>
  <c r="V147" i="22"/>
  <c r="N146" i="25"/>
  <c r="O145" i="25"/>
  <c r="B146" i="25"/>
  <c r="C145" i="25"/>
  <c r="J146" i="25"/>
  <c r="K145" i="25"/>
  <c r="F146" i="25"/>
  <c r="G145" i="25"/>
  <c r="C145" i="23"/>
  <c r="B146" i="23"/>
  <c r="K145" i="23"/>
  <c r="J146" i="23"/>
  <c r="G145" i="23"/>
  <c r="F146" i="23"/>
  <c r="O145" i="23"/>
  <c r="N146" i="23"/>
  <c r="N147" i="12"/>
  <c r="O147" i="12" s="1"/>
  <c r="G145" i="22"/>
  <c r="F146" i="22"/>
  <c r="O146" i="22"/>
  <c r="N147" i="22"/>
  <c r="S146" i="22"/>
  <c r="R147" i="22"/>
  <c r="C145" i="22"/>
  <c r="B146" i="22"/>
  <c r="W147" i="22" l="1"/>
  <c r="V148" i="22"/>
  <c r="F147" i="25"/>
  <c r="G146" i="25"/>
  <c r="J147" i="25"/>
  <c r="K146" i="25"/>
  <c r="B147" i="25"/>
  <c r="C146" i="25"/>
  <c r="N147" i="25"/>
  <c r="O146" i="25"/>
  <c r="O146" i="23"/>
  <c r="N147" i="23"/>
  <c r="G146" i="23"/>
  <c r="F147" i="23"/>
  <c r="K146" i="23"/>
  <c r="J147" i="23"/>
  <c r="C146" i="23"/>
  <c r="B147" i="23"/>
  <c r="N148" i="12"/>
  <c r="O148" i="12" s="1"/>
  <c r="G146" i="22"/>
  <c r="F147" i="22"/>
  <c r="C146" i="22"/>
  <c r="B147" i="22"/>
  <c r="S147" i="22"/>
  <c r="R148" i="22"/>
  <c r="O147" i="22"/>
  <c r="N148" i="22"/>
  <c r="W148" i="22" l="1"/>
  <c r="V149" i="22"/>
  <c r="N148" i="25"/>
  <c r="O147" i="25"/>
  <c r="B148" i="25"/>
  <c r="C147" i="25"/>
  <c r="J148" i="25"/>
  <c r="K147" i="25"/>
  <c r="F148" i="25"/>
  <c r="G147" i="25"/>
  <c r="C147" i="23"/>
  <c r="B148" i="23"/>
  <c r="K147" i="23"/>
  <c r="J148" i="23"/>
  <c r="G147" i="23"/>
  <c r="F148" i="23"/>
  <c r="O147" i="23"/>
  <c r="N148" i="23"/>
  <c r="N149" i="12"/>
  <c r="O149" i="12" s="1"/>
  <c r="G147" i="22"/>
  <c r="F148" i="22"/>
  <c r="O148" i="22"/>
  <c r="N149" i="22"/>
  <c r="S148" i="22"/>
  <c r="R149" i="22"/>
  <c r="C147" i="22"/>
  <c r="B148" i="22"/>
  <c r="W149" i="22" l="1"/>
  <c r="V150" i="22"/>
  <c r="F149" i="25"/>
  <c r="G148" i="25"/>
  <c r="J149" i="25"/>
  <c r="K148" i="25"/>
  <c r="B149" i="25"/>
  <c r="C148" i="25"/>
  <c r="N149" i="25"/>
  <c r="O148" i="25"/>
  <c r="O148" i="23"/>
  <c r="N149" i="23"/>
  <c r="G148" i="23"/>
  <c r="F149" i="23"/>
  <c r="K148" i="23"/>
  <c r="J149" i="23"/>
  <c r="C148" i="23"/>
  <c r="B149" i="23"/>
  <c r="N150" i="12"/>
  <c r="O150" i="12" s="1"/>
  <c r="G148" i="22"/>
  <c r="F149" i="22"/>
  <c r="C148" i="22"/>
  <c r="B149" i="22"/>
  <c r="S149" i="22"/>
  <c r="R150" i="22"/>
  <c r="O149" i="22"/>
  <c r="N150" i="22"/>
  <c r="W150" i="22" l="1"/>
  <c r="V151" i="22"/>
  <c r="N150" i="25"/>
  <c r="O149" i="25"/>
  <c r="B150" i="25"/>
  <c r="C149" i="25"/>
  <c r="J150" i="25"/>
  <c r="K149" i="25"/>
  <c r="F150" i="25"/>
  <c r="G149" i="25"/>
  <c r="C149" i="23"/>
  <c r="B150" i="23"/>
  <c r="K149" i="23"/>
  <c r="J150" i="23"/>
  <c r="G149" i="23"/>
  <c r="F150" i="23"/>
  <c r="O149" i="23"/>
  <c r="N150" i="23"/>
  <c r="N151" i="12"/>
  <c r="O151" i="12" s="1"/>
  <c r="G149" i="22"/>
  <c r="F150" i="22"/>
  <c r="O150" i="22"/>
  <c r="N151" i="22"/>
  <c r="S150" i="22"/>
  <c r="R151" i="22"/>
  <c r="C149" i="22"/>
  <c r="B150" i="22"/>
  <c r="W151" i="22" l="1"/>
  <c r="V152" i="22"/>
  <c r="F151" i="25"/>
  <c r="G150" i="25"/>
  <c r="J151" i="25"/>
  <c r="K150" i="25"/>
  <c r="B151" i="25"/>
  <c r="C150" i="25"/>
  <c r="N151" i="25"/>
  <c r="O150" i="25"/>
  <c r="O150" i="23"/>
  <c r="N151" i="23"/>
  <c r="G150" i="23"/>
  <c r="F151" i="23"/>
  <c r="K150" i="23"/>
  <c r="J151" i="23"/>
  <c r="C150" i="23"/>
  <c r="B151" i="23"/>
  <c r="N152" i="12"/>
  <c r="O152" i="12" s="1"/>
  <c r="G150" i="22"/>
  <c r="F151" i="22"/>
  <c r="C150" i="22"/>
  <c r="B151" i="22"/>
  <c r="S151" i="22"/>
  <c r="R152" i="22"/>
  <c r="O151" i="22"/>
  <c r="N152" i="22"/>
  <c r="W152" i="22" l="1"/>
  <c r="V153" i="22"/>
  <c r="N152" i="25"/>
  <c r="O151" i="25"/>
  <c r="B152" i="25"/>
  <c r="C151" i="25"/>
  <c r="J152" i="25"/>
  <c r="K151" i="25"/>
  <c r="F152" i="25"/>
  <c r="G151" i="25"/>
  <c r="C151" i="23"/>
  <c r="B152" i="23"/>
  <c r="K151" i="23"/>
  <c r="J152" i="23"/>
  <c r="G151" i="23"/>
  <c r="F152" i="23"/>
  <c r="O151" i="23"/>
  <c r="N152" i="23"/>
  <c r="N153" i="12"/>
  <c r="O153" i="12" s="1"/>
  <c r="G151" i="22"/>
  <c r="F152" i="22"/>
  <c r="O152" i="22"/>
  <c r="N153" i="22"/>
  <c r="S152" i="22"/>
  <c r="R153" i="22"/>
  <c r="C151" i="22"/>
  <c r="B152" i="22"/>
  <c r="W153" i="22" l="1"/>
  <c r="V154" i="22"/>
  <c r="W154" i="22" s="1"/>
  <c r="F153" i="25"/>
  <c r="G152" i="25"/>
  <c r="J153" i="25"/>
  <c r="K152" i="25"/>
  <c r="B153" i="25"/>
  <c r="C152" i="25"/>
  <c r="N153" i="25"/>
  <c r="O152" i="25"/>
  <c r="O152" i="23"/>
  <c r="N153" i="23"/>
  <c r="G152" i="23"/>
  <c r="F153" i="23"/>
  <c r="K152" i="23"/>
  <c r="J153" i="23"/>
  <c r="C152" i="23"/>
  <c r="B153" i="23"/>
  <c r="N154" i="12"/>
  <c r="O154" i="12" s="1"/>
  <c r="G152" i="22"/>
  <c r="F153" i="22"/>
  <c r="C152" i="22"/>
  <c r="B153" i="22"/>
  <c r="S153" i="22"/>
  <c r="R154" i="22"/>
  <c r="S154" i="22" s="1"/>
  <c r="O153" i="22"/>
  <c r="N154" i="22"/>
  <c r="O154" i="22" s="1"/>
  <c r="N154" i="25" l="1"/>
  <c r="O154" i="25" s="1"/>
  <c r="O153" i="25"/>
  <c r="B154" i="25"/>
  <c r="C154" i="25" s="1"/>
  <c r="C153" i="25"/>
  <c r="J154" i="25"/>
  <c r="K154" i="25" s="1"/>
  <c r="K153" i="25"/>
  <c r="F154" i="25"/>
  <c r="G154" i="25" s="1"/>
  <c r="G153" i="25"/>
  <c r="C153" i="23"/>
  <c r="B154" i="23"/>
  <c r="C154" i="23" s="1"/>
  <c r="K153" i="23"/>
  <c r="J154" i="23"/>
  <c r="K154" i="23" s="1"/>
  <c r="G153" i="23"/>
  <c r="F154" i="23"/>
  <c r="G154" i="23" s="1"/>
  <c r="O153" i="23"/>
  <c r="N154" i="23"/>
  <c r="O154" i="23" s="1"/>
  <c r="G153" i="22"/>
  <c r="F154" i="22"/>
  <c r="G154" i="22" s="1"/>
  <c r="C153" i="22"/>
  <c r="B154" i="22"/>
  <c r="C154" i="22" s="1"/>
</calcChain>
</file>

<file path=xl/sharedStrings.xml><?xml version="1.0" encoding="utf-8"?>
<sst xmlns="http://schemas.openxmlformats.org/spreadsheetml/2006/main" count="609" uniqueCount="96">
  <si>
    <t xml:space="preserve">Nets  </t>
  </si>
  <si>
    <t>Conc/Cons</t>
  </si>
  <si>
    <t>Primary skills - Batting / Bowling</t>
  </si>
  <si>
    <t>Secondary skills - Wicket keeping</t>
  </si>
  <si>
    <t>Increase/week</t>
  </si>
  <si>
    <t>Worthless</t>
  </si>
  <si>
    <t>Abysmal</t>
  </si>
  <si>
    <t>Woeful</t>
  </si>
  <si>
    <t>Feeble</t>
  </si>
  <si>
    <t>Mediocre</t>
  </si>
  <si>
    <t>Competent</t>
  </si>
  <si>
    <t>Respectable</t>
  </si>
  <si>
    <t>Proficient</t>
  </si>
  <si>
    <t>Strong</t>
  </si>
  <si>
    <t>Superb</t>
  </si>
  <si>
    <t>Quality</t>
  </si>
  <si>
    <t>Remarkable</t>
  </si>
  <si>
    <t>Wonderful</t>
  </si>
  <si>
    <t>Exceptional</t>
  </si>
  <si>
    <t>Sensational</t>
  </si>
  <si>
    <t>Exquisite</t>
  </si>
  <si>
    <t>Masterful</t>
  </si>
  <si>
    <t>Miraculous</t>
  </si>
  <si>
    <t>Phenomenal</t>
  </si>
  <si>
    <t>Elite</t>
  </si>
  <si>
    <t>Secondary skills - Stamina</t>
  </si>
  <si>
    <t>Batting</t>
  </si>
  <si>
    <t>Levels</t>
  </si>
  <si>
    <t>Bowling</t>
  </si>
  <si>
    <t>Consistency</t>
  </si>
  <si>
    <t>Concentration</t>
  </si>
  <si>
    <t>worthless</t>
  </si>
  <si>
    <t>superb</t>
  </si>
  <si>
    <t>abysmal</t>
  </si>
  <si>
    <t xml:space="preserve">Stamina: </t>
  </si>
  <si>
    <t xml:space="preserve">mediocre </t>
  </si>
  <si>
    <t xml:space="preserve">Wicket Keeping: </t>
  </si>
  <si>
    <t xml:space="preserve">Batting: </t>
  </si>
  <si>
    <t xml:space="preserve">Concentration: </t>
  </si>
  <si>
    <t xml:space="preserve">Bowling: </t>
  </si>
  <si>
    <t xml:space="preserve">worthless </t>
  </si>
  <si>
    <t xml:space="preserve">Consistency: </t>
  </si>
  <si>
    <t xml:space="preserve">Fielding: </t>
  </si>
  <si>
    <t>woeful</t>
  </si>
  <si>
    <t xml:space="preserve"> </t>
  </si>
  <si>
    <t xml:space="preserve">competent </t>
  </si>
  <si>
    <t>competent</t>
  </si>
  <si>
    <t>respectable</t>
  </si>
  <si>
    <t xml:space="preserve">respectable </t>
  </si>
  <si>
    <t>A steady player with proficient leadership skills and abysmal experience.</t>
  </si>
  <si>
    <t xml:space="preserve">proficient </t>
  </si>
  <si>
    <t xml:space="preserve">strong </t>
  </si>
  <si>
    <t xml:space="preserve">woeful </t>
  </si>
  <si>
    <t>Secondary skills - Fielding</t>
  </si>
  <si>
    <t>LH Batsman, LH Spin Bowler, superb batting form, superb bowling form, sublime fitness.</t>
  </si>
  <si>
    <t>wonderful</t>
  </si>
  <si>
    <t>feeble</t>
  </si>
  <si>
    <t>Danny Chavhanga - 21 yo, BT Rating=45,923</t>
  </si>
  <si>
    <t>A steady player with feeble leadership skills and mediocre experience.</t>
  </si>
  <si>
    <t xml:space="preserve">wonderful </t>
  </si>
  <si>
    <t>Dan Fernandes - 17 yo, BT Rating=4,855</t>
  </si>
  <si>
    <t>RH Batsman, RF Bowler, feeble batting form, feeble bowling form, sublime fitness.</t>
  </si>
  <si>
    <t>A destructive player with feeble leadership skills and abysmal experience.</t>
  </si>
  <si>
    <t>Joe Mampe - 18 yo, BT Rating=12,410</t>
  </si>
  <si>
    <t>RH Batsman, RFM Bowler, superb batting form, woeful bowling form, invigorated fitness.</t>
  </si>
  <si>
    <t>Glen Sawyer - 20 yo, BT Rating=56,541</t>
  </si>
  <si>
    <t>LH Batsman, LH Spin Bowler, superb batting form, proficient bowling form, energetic fitness.</t>
  </si>
  <si>
    <t>A defensive player with superb leadership skills and feeble experience.</t>
  </si>
  <si>
    <t>strong</t>
  </si>
  <si>
    <t>RH Batsman, RH Spin Bowler, superb batting form, superb bowling form, sublime fitness.</t>
  </si>
  <si>
    <t>mediocre</t>
  </si>
  <si>
    <t>Leighton Crouch - 17 yo, BT Rating=7,482</t>
  </si>
  <si>
    <t>A destructive player with abysmal leadership skills and abysmal experience.</t>
  </si>
  <si>
    <t>Nets</t>
  </si>
  <si>
    <t>Fielding</t>
  </si>
  <si>
    <t>Field</t>
  </si>
  <si>
    <t>Field and WK</t>
  </si>
  <si>
    <t>Stamina</t>
  </si>
  <si>
    <t>Wicket-Keeping</t>
  </si>
  <si>
    <t>Target Wage</t>
  </si>
  <si>
    <t>Include in min/max?</t>
  </si>
  <si>
    <t>Secondary Contribution</t>
  </si>
  <si>
    <t>Skill</t>
  </si>
  <si>
    <t>Estimated Level</t>
  </si>
  <si>
    <t>Displayed level</t>
  </si>
  <si>
    <t>Wage contribution</t>
  </si>
  <si>
    <t>Yes</t>
  </si>
  <si>
    <t>Wicket Keeping</t>
  </si>
  <si>
    <t>Estimated total wage</t>
  </si>
  <si>
    <t>Minimum wage possible</t>
  </si>
  <si>
    <t>Maximum wage possible</t>
  </si>
  <si>
    <t>Elite +</t>
  </si>
  <si>
    <t>Elite ++</t>
  </si>
  <si>
    <t>Elite+++</t>
  </si>
  <si>
    <t>Elite++++</t>
  </si>
  <si>
    <t>Current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</si>
</sst>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indexed="18"/>
      <name val="Arial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sz val="10"/>
      <color indexed="60"/>
      <name val="Arial"/>
      <family val="2"/>
    </font>
    <font>
      <sz val="10"/>
      <color indexed="42"/>
      <name val="Arial"/>
      <family val="2"/>
    </font>
    <font>
      <sz val="12"/>
      <color indexed="12"/>
      <name val="Arial"/>
      <family val="2"/>
    </font>
    <font>
      <b/>
      <sz val="10"/>
      <color indexed="4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/>
    <xf numFmtId="0" fontId="2" fillId="0" borderId="0" xfId="0" applyFont="1" applyFill="1" applyBorder="1"/>
    <xf numFmtId="0" fontId="1" fillId="0" borderId="0" xfId="0" applyFont="1" applyBorder="1" applyAlignment="1">
      <alignment wrapText="1"/>
    </xf>
    <xf numFmtId="2" fontId="0" fillId="0" borderId="0" xfId="0" applyNumberFormat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/>
    <xf numFmtId="2" fontId="0" fillId="0" borderId="2" xfId="0" applyNumberFormat="1" applyBorder="1"/>
    <xf numFmtId="0" fontId="0" fillId="0" borderId="2" xfId="0" applyBorder="1"/>
    <xf numFmtId="2" fontId="0" fillId="3" borderId="2" xfId="0" applyNumberFormat="1" applyFill="1" applyBorder="1"/>
    <xf numFmtId="0" fontId="0" fillId="4" borderId="2" xfId="0" applyFill="1" applyBorder="1"/>
    <xf numFmtId="0" fontId="2" fillId="0" borderId="2" xfId="0" applyFont="1" applyFill="1" applyBorder="1"/>
    <xf numFmtId="0" fontId="0" fillId="0" borderId="0" xfId="0" applyFill="1"/>
    <xf numFmtId="0" fontId="0" fillId="0" borderId="0" xfId="0" applyBorder="1"/>
    <xf numFmtId="0" fontId="7" fillId="0" borderId="0" xfId="0" applyFont="1" applyBorder="1"/>
    <xf numFmtId="0" fontId="3" fillId="0" borderId="0" xfId="0" applyFont="1"/>
    <xf numFmtId="0" fontId="0" fillId="3" borderId="0" xfId="0" applyFill="1" applyBorder="1"/>
    <xf numFmtId="0" fontId="5" fillId="0" borderId="0" xfId="0" applyFont="1" applyFill="1" applyProtection="1"/>
    <xf numFmtId="2" fontId="0" fillId="3" borderId="5" xfId="0" applyNumberFormat="1" applyFill="1" applyBorder="1"/>
    <xf numFmtId="0" fontId="0" fillId="0" borderId="0" xfId="0" applyNumberFormat="1" applyBorder="1"/>
    <xf numFmtId="0" fontId="5" fillId="0" borderId="0" xfId="0" applyFont="1" applyFill="1" applyBorder="1" applyProtection="1"/>
    <xf numFmtId="0" fontId="0" fillId="6" borderId="0" xfId="0" applyFill="1"/>
    <xf numFmtId="0" fontId="7" fillId="0" borderId="0" xfId="0" applyFont="1"/>
    <xf numFmtId="0" fontId="8" fillId="0" borderId="0" xfId="0" applyFont="1"/>
    <xf numFmtId="0" fontId="0" fillId="0" borderId="0" xfId="0" applyFont="1"/>
    <xf numFmtId="0" fontId="2" fillId="0" borderId="0" xfId="0" applyFont="1" applyBorder="1"/>
    <xf numFmtId="2" fontId="0" fillId="0" borderId="0" xfId="0" applyNumberFormat="1" applyBorder="1"/>
    <xf numFmtId="164" fontId="0" fillId="0" borderId="2" xfId="0" applyNumberFormat="1" applyBorder="1"/>
    <xf numFmtId="0" fontId="9" fillId="0" borderId="0" xfId="0" applyFont="1" applyFill="1" applyBorder="1"/>
    <xf numFmtId="0" fontId="5" fillId="0" borderId="0" xfId="0" applyFont="1"/>
    <xf numFmtId="0" fontId="0" fillId="0" borderId="2" xfId="0" applyFill="1" applyBorder="1"/>
    <xf numFmtId="0" fontId="0" fillId="7" borderId="0" xfId="0" applyFill="1"/>
    <xf numFmtId="0" fontId="0" fillId="7" borderId="0" xfId="0" applyFill="1" applyAlignment="1">
      <alignment horizontal="left"/>
    </xf>
    <xf numFmtId="0" fontId="0" fillId="7" borderId="0" xfId="0" applyFill="1" applyBorder="1"/>
    <xf numFmtId="3" fontId="0" fillId="0" borderId="0" xfId="0" applyNumberFormat="1"/>
    <xf numFmtId="0" fontId="6" fillId="7" borderId="0" xfId="0" applyFont="1" applyFill="1" applyBorder="1" applyAlignment="1">
      <alignment horizontal="center"/>
    </xf>
    <xf numFmtId="9" fontId="12" fillId="8" borderId="10" xfId="0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1" fontId="0" fillId="7" borderId="0" xfId="0" applyNumberForma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0" fontId="15" fillId="7" borderId="2" xfId="0" applyFont="1" applyFill="1" applyBorder="1"/>
    <xf numFmtId="0" fontId="15" fillId="7" borderId="0" xfId="0" applyFont="1" applyFill="1"/>
    <xf numFmtId="1" fontId="15" fillId="7" borderId="0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0" fontId="11" fillId="7" borderId="0" xfId="0" applyFont="1" applyFill="1"/>
    <xf numFmtId="49" fontId="15" fillId="7" borderId="0" xfId="0" applyNumberFormat="1" applyFont="1" applyFill="1"/>
    <xf numFmtId="0" fontId="17" fillId="7" borderId="0" xfId="0" applyFont="1" applyFill="1" applyBorder="1" applyAlignment="1">
      <alignment horizontal="right" vertical="center"/>
    </xf>
    <xf numFmtId="49" fontId="18" fillId="0" borderId="0" xfId="0" applyNumberFormat="1" applyFont="1" applyFill="1"/>
    <xf numFmtId="0" fontId="19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textRotation="90" wrapText="1"/>
    </xf>
    <xf numFmtId="0" fontId="11" fillId="5" borderId="6" xfId="0" applyFont="1" applyFill="1" applyBorder="1" applyAlignment="1">
      <alignment horizontal="center" textRotation="90" wrapText="1"/>
    </xf>
    <xf numFmtId="0" fontId="11" fillId="5" borderId="1" xfId="0" applyFont="1" applyFill="1" applyBorder="1" applyAlignment="1">
      <alignment horizontal="center" textRotation="90" wrapText="1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2960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0070C0"/>
      </font>
    </dxf>
    <dxf>
      <font>
        <color rgb="FF7030A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22" workbookViewId="0">
      <selection activeCell="F16" sqref="F16"/>
    </sheetView>
  </sheetViews>
  <sheetFormatPr defaultRowHeight="15" x14ac:dyDescent="0.25"/>
  <cols>
    <col min="2" max="2" width="11.140625" bestFit="1" customWidth="1"/>
    <col min="3" max="3" width="16" bestFit="1" customWidth="1"/>
  </cols>
  <sheetData>
    <row r="1" spans="1:4" x14ac:dyDescent="0.25">
      <c r="A1" s="10" t="s">
        <v>57</v>
      </c>
    </row>
    <row r="2" spans="1:4" x14ac:dyDescent="0.25">
      <c r="A2" t="s">
        <v>54</v>
      </c>
    </row>
    <row r="3" spans="1:4" x14ac:dyDescent="0.25">
      <c r="A3" t="s">
        <v>58</v>
      </c>
    </row>
    <row r="4" spans="1:4" x14ac:dyDescent="0.25">
      <c r="A4" s="27" t="s">
        <v>34</v>
      </c>
      <c r="B4" s="28" t="s">
        <v>48</v>
      </c>
      <c r="C4" s="27" t="s">
        <v>36</v>
      </c>
      <c r="D4" t="s">
        <v>31</v>
      </c>
    </row>
    <row r="5" spans="1:4" x14ac:dyDescent="0.25">
      <c r="A5" s="27" t="s">
        <v>37</v>
      </c>
      <c r="B5" s="28" t="s">
        <v>59</v>
      </c>
      <c r="C5" s="27" t="s">
        <v>38</v>
      </c>
      <c r="D5" s="28" t="s">
        <v>55</v>
      </c>
    </row>
    <row r="6" spans="1:4" x14ac:dyDescent="0.25">
      <c r="A6" s="27" t="s">
        <v>39</v>
      </c>
      <c r="B6" t="s">
        <v>40</v>
      </c>
      <c r="C6" s="27" t="s">
        <v>41</v>
      </c>
      <c r="D6" t="s">
        <v>33</v>
      </c>
    </row>
    <row r="7" spans="1:4" x14ac:dyDescent="0.25">
      <c r="A7" s="27" t="s">
        <v>42</v>
      </c>
      <c r="B7" t="s">
        <v>56</v>
      </c>
    </row>
    <row r="9" spans="1:4" x14ac:dyDescent="0.25">
      <c r="A9" s="10" t="s">
        <v>71</v>
      </c>
    </row>
    <row r="10" spans="1:4" x14ac:dyDescent="0.25">
      <c r="A10" t="s">
        <v>69</v>
      </c>
    </row>
    <row r="11" spans="1:4" x14ac:dyDescent="0.25">
      <c r="A11" t="s">
        <v>72</v>
      </c>
    </row>
    <row r="12" spans="1:4" x14ac:dyDescent="0.25">
      <c r="A12" s="27" t="s">
        <v>34</v>
      </c>
      <c r="B12" t="s">
        <v>45</v>
      </c>
      <c r="C12" s="27" t="s">
        <v>36</v>
      </c>
      <c r="D12" t="s">
        <v>31</v>
      </c>
    </row>
    <row r="13" spans="1:4" x14ac:dyDescent="0.25">
      <c r="A13" s="27" t="s">
        <v>37</v>
      </c>
      <c r="B13" t="s">
        <v>50</v>
      </c>
      <c r="C13" s="27" t="s">
        <v>38</v>
      </c>
      <c r="D13" t="s">
        <v>70</v>
      </c>
    </row>
    <row r="14" spans="1:4" x14ac:dyDescent="0.25">
      <c r="A14" s="27" t="s">
        <v>39</v>
      </c>
      <c r="B14" t="s">
        <v>52</v>
      </c>
      <c r="C14" s="27" t="s">
        <v>41</v>
      </c>
      <c r="D14" t="s">
        <v>31</v>
      </c>
    </row>
    <row r="15" spans="1:4" x14ac:dyDescent="0.25">
      <c r="A15" s="27" t="s">
        <v>42</v>
      </c>
      <c r="B15" t="s">
        <v>31</v>
      </c>
    </row>
    <row r="17" spans="1:4" x14ac:dyDescent="0.25">
      <c r="A17" s="10" t="s">
        <v>60</v>
      </c>
    </row>
    <row r="18" spans="1:4" x14ac:dyDescent="0.25">
      <c r="A18" t="s">
        <v>61</v>
      </c>
    </row>
    <row r="19" spans="1:4" x14ac:dyDescent="0.25">
      <c r="A19" t="s">
        <v>62</v>
      </c>
    </row>
    <row r="20" spans="1:4" x14ac:dyDescent="0.25">
      <c r="A20" s="27" t="s">
        <v>34</v>
      </c>
      <c r="B20" t="s">
        <v>35</v>
      </c>
      <c r="C20" s="27" t="s">
        <v>36</v>
      </c>
      <c r="D20" t="s">
        <v>31</v>
      </c>
    </row>
    <row r="21" spans="1:4" x14ac:dyDescent="0.25">
      <c r="A21" s="27" t="s">
        <v>37</v>
      </c>
      <c r="B21" t="s">
        <v>40</v>
      </c>
      <c r="C21" s="27" t="s">
        <v>38</v>
      </c>
      <c r="D21" t="s">
        <v>31</v>
      </c>
    </row>
    <row r="22" spans="1:4" x14ac:dyDescent="0.25">
      <c r="A22" s="27" t="s">
        <v>39</v>
      </c>
      <c r="B22" s="29" t="s">
        <v>48</v>
      </c>
      <c r="C22" s="27" t="s">
        <v>41</v>
      </c>
      <c r="D22" s="28" t="s">
        <v>46</v>
      </c>
    </row>
    <row r="23" spans="1:4" x14ac:dyDescent="0.25">
      <c r="A23" s="27" t="s">
        <v>42</v>
      </c>
      <c r="B23" t="s">
        <v>33</v>
      </c>
    </row>
    <row r="25" spans="1:4" x14ac:dyDescent="0.25">
      <c r="A25" s="10" t="s">
        <v>63</v>
      </c>
    </row>
    <row r="26" spans="1:4" x14ac:dyDescent="0.25">
      <c r="A26" t="s">
        <v>64</v>
      </c>
    </row>
    <row r="27" spans="1:4" x14ac:dyDescent="0.25">
      <c r="A27" t="s">
        <v>49</v>
      </c>
    </row>
    <row r="28" spans="1:4" x14ac:dyDescent="0.25">
      <c r="A28" s="27" t="s">
        <v>34</v>
      </c>
      <c r="B28" s="28" t="s">
        <v>48</v>
      </c>
      <c r="C28" s="27" t="s">
        <v>36</v>
      </c>
      <c r="D28" t="s">
        <v>31</v>
      </c>
    </row>
    <row r="29" spans="1:4" x14ac:dyDescent="0.25">
      <c r="A29" s="27" t="s">
        <v>37</v>
      </c>
      <c r="B29" s="29" t="s">
        <v>40</v>
      </c>
      <c r="C29" s="27" t="s">
        <v>38</v>
      </c>
      <c r="D29" s="28" t="s">
        <v>43</v>
      </c>
    </row>
    <row r="30" spans="1:4" x14ac:dyDescent="0.25">
      <c r="A30" s="27" t="s">
        <v>39</v>
      </c>
      <c r="B30" t="s">
        <v>51</v>
      </c>
      <c r="C30" s="27" t="s">
        <v>41</v>
      </c>
      <c r="D30" t="s">
        <v>47</v>
      </c>
    </row>
    <row r="31" spans="1:4" x14ac:dyDescent="0.25">
      <c r="A31" s="27" t="s">
        <v>42</v>
      </c>
      <c r="B31" t="s">
        <v>31</v>
      </c>
    </row>
    <row r="33" spans="1:4" x14ac:dyDescent="0.25">
      <c r="A33" s="10" t="s">
        <v>65</v>
      </c>
    </row>
    <row r="34" spans="1:4" x14ac:dyDescent="0.25">
      <c r="A34" t="s">
        <v>66</v>
      </c>
    </row>
    <row r="35" spans="1:4" x14ac:dyDescent="0.25">
      <c r="A35" t="s">
        <v>67</v>
      </c>
    </row>
    <row r="36" spans="1:4" x14ac:dyDescent="0.25">
      <c r="A36" s="27" t="s">
        <v>34</v>
      </c>
      <c r="B36" s="29" t="s">
        <v>51</v>
      </c>
      <c r="C36" s="27" t="s">
        <v>36</v>
      </c>
      <c r="D36" t="s">
        <v>33</v>
      </c>
    </row>
    <row r="37" spans="1:4" x14ac:dyDescent="0.25">
      <c r="A37" s="27" t="s">
        <v>37</v>
      </c>
      <c r="B37" s="28" t="s">
        <v>51</v>
      </c>
      <c r="C37" s="27" t="s">
        <v>38</v>
      </c>
      <c r="D37" s="29" t="s">
        <v>68</v>
      </c>
    </row>
    <row r="38" spans="1:4" x14ac:dyDescent="0.25">
      <c r="A38" s="27" t="s">
        <v>39</v>
      </c>
      <c r="B38" s="29" t="s">
        <v>59</v>
      </c>
      <c r="C38" s="27" t="s">
        <v>41</v>
      </c>
      <c r="D38" s="28" t="s">
        <v>32</v>
      </c>
    </row>
    <row r="39" spans="1:4" x14ac:dyDescent="0.25">
      <c r="A39" s="27" t="s">
        <v>42</v>
      </c>
      <c r="B39" s="28" t="s">
        <v>48</v>
      </c>
      <c r="C39" t="s">
        <v>44</v>
      </c>
    </row>
    <row r="41" spans="1:4" x14ac:dyDescent="0.25">
      <c r="A41" s="10"/>
      <c r="B41" s="10"/>
      <c r="C41" s="10"/>
    </row>
    <row r="44" spans="1:4" x14ac:dyDescent="0.25">
      <c r="A44" s="27"/>
      <c r="C44" s="27"/>
    </row>
    <row r="45" spans="1:4" x14ac:dyDescent="0.25">
      <c r="A45" s="27"/>
      <c r="C45" s="27"/>
      <c r="D45" s="28"/>
    </row>
    <row r="46" spans="1:4" x14ac:dyDescent="0.25">
      <c r="A46" s="27"/>
      <c r="C46" s="27"/>
    </row>
    <row r="47" spans="1:4" x14ac:dyDescent="0.25">
      <c r="A47" s="27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workbookViewId="0">
      <pane ySplit="1" topLeftCell="A96" activePane="bottomLeft" state="frozen"/>
      <selection pane="bottomLeft" activeCell="N96" sqref="N96"/>
    </sheetView>
  </sheetViews>
  <sheetFormatPr defaultRowHeight="15" x14ac:dyDescent="0.25"/>
  <cols>
    <col min="1" max="1" width="16.5703125" customWidth="1"/>
    <col min="2" max="2" width="6.5703125" bestFit="1" customWidth="1"/>
    <col min="3" max="3" width="16.7109375" bestFit="1" customWidth="1"/>
    <col min="4" max="4" width="10.5703125" bestFit="1" customWidth="1"/>
    <col min="5" max="5" width="14.28515625" bestFit="1" customWidth="1"/>
    <col min="6" max="6" width="12.5703125" bestFit="1" customWidth="1"/>
    <col min="7" max="7" width="11.85546875" bestFit="1" customWidth="1"/>
    <col min="9" max="9" width="14.28515625" bestFit="1" customWidth="1"/>
    <col min="10" max="10" width="5.5703125" bestFit="1" customWidth="1"/>
    <col min="11" max="11" width="11.85546875" bestFit="1" customWidth="1"/>
    <col min="13" max="13" width="14.28515625" bestFit="1" customWidth="1"/>
    <col min="14" max="14" width="5.5703125" bestFit="1" customWidth="1"/>
    <col min="15" max="15" width="11.85546875" bestFit="1" customWidth="1"/>
  </cols>
  <sheetData>
    <row r="1" spans="1:15" x14ac:dyDescent="0.25">
      <c r="A1" s="4" t="s">
        <v>26</v>
      </c>
      <c r="D1" s="2"/>
      <c r="E1" s="2" t="s">
        <v>30</v>
      </c>
      <c r="I1" s="2" t="s">
        <v>74</v>
      </c>
      <c r="M1" s="2" t="s">
        <v>77</v>
      </c>
    </row>
    <row r="2" spans="1:15" x14ac:dyDescent="0.25">
      <c r="A2" s="34">
        <v>2</v>
      </c>
      <c r="B2" s="27">
        <v>17</v>
      </c>
    </row>
    <row r="3" spans="1:15" x14ac:dyDescent="0.25">
      <c r="A3" s="13" t="s">
        <v>73</v>
      </c>
      <c r="B3" s="15">
        <v>2</v>
      </c>
      <c r="E3" s="13" t="s">
        <v>73</v>
      </c>
      <c r="F3" s="15">
        <v>0</v>
      </c>
      <c r="G3" s="24"/>
      <c r="I3" s="13" t="s">
        <v>73</v>
      </c>
      <c r="J3" s="15">
        <v>2</v>
      </c>
      <c r="K3" s="24"/>
      <c r="M3" s="13" t="s">
        <v>73</v>
      </c>
      <c r="N3" s="15">
        <v>2</v>
      </c>
      <c r="O3" s="24"/>
    </row>
    <row r="4" spans="1:15" x14ac:dyDescent="0.25">
      <c r="A4" s="13" t="s">
        <v>95</v>
      </c>
      <c r="B4" s="14">
        <v>5</v>
      </c>
      <c r="E4" s="13" t="s">
        <v>95</v>
      </c>
      <c r="F4" s="14">
        <v>5</v>
      </c>
      <c r="G4" s="24"/>
      <c r="I4" s="13" t="s">
        <v>95</v>
      </c>
      <c r="J4" s="14">
        <v>5</v>
      </c>
      <c r="K4" s="24"/>
      <c r="M4" s="13" t="s">
        <v>95</v>
      </c>
      <c r="N4" s="14">
        <v>5</v>
      </c>
      <c r="O4" s="24"/>
    </row>
    <row r="5" spans="1:15" x14ac:dyDescent="0.25">
      <c r="A5" s="13" t="s">
        <v>4</v>
      </c>
      <c r="B5" s="32">
        <f>1/VLOOKUP(B3,Sublevels!A$4:H$6,A2)</f>
        <v>0.1388888888888889</v>
      </c>
      <c r="C5" s="18"/>
      <c r="D5" s="1"/>
      <c r="E5" s="13" t="s">
        <v>4</v>
      </c>
      <c r="F5" s="32">
        <f>1/VLOOKUP(F3,Sublevels!$A$17:$H$19,$A2)</f>
        <v>6.8965517241379309E-2</v>
      </c>
      <c r="G5" s="24"/>
      <c r="I5" s="13" t="s">
        <v>4</v>
      </c>
      <c r="J5" s="32">
        <f>1/VLOOKUP(J3,Sublevels!$A$29:$H$30,$A2)</f>
        <v>0.23809523809523808</v>
      </c>
      <c r="K5" s="24"/>
      <c r="M5" s="13" t="s">
        <v>4</v>
      </c>
      <c r="N5" s="32">
        <f>1/VLOOKUP(N3,Sublevels!$A$23:$H$24,$A2)</f>
        <v>0.25</v>
      </c>
      <c r="O5" s="24"/>
    </row>
    <row r="6" spans="1:15" x14ac:dyDescent="0.25">
      <c r="B6" s="5"/>
      <c r="F6" s="5"/>
      <c r="G6" s="24"/>
      <c r="J6" s="5"/>
      <c r="K6" s="24"/>
      <c r="N6" s="5"/>
      <c r="O6" s="24"/>
    </row>
    <row r="7" spans="1:15" ht="15.75" x14ac:dyDescent="0.25">
      <c r="A7" s="11">
        <v>1</v>
      </c>
      <c r="B7" s="12">
        <f>B4+B5</f>
        <v>5.1388888888888893</v>
      </c>
      <c r="C7" s="13" t="str">
        <f>IF(B7&lt;&gt;"", VLOOKUP(ROUNDDOWN(B7,1),Sublevels!$L$2:$M$21,2), "")</f>
        <v>Mediocre</v>
      </c>
      <c r="D7" s="22"/>
      <c r="E7" s="16">
        <v>1</v>
      </c>
      <c r="F7" s="12">
        <f>F4</f>
        <v>5</v>
      </c>
      <c r="G7" s="13" t="str">
        <f>IF(F7&lt;&gt;"", VLOOKUP(ROUNDDOWN(F7,1),Sublevels!$L$2:$M$21,2), "")</f>
        <v>Mediocre</v>
      </c>
      <c r="I7" s="16">
        <v>1</v>
      </c>
      <c r="J7" s="12">
        <f>J4</f>
        <v>5</v>
      </c>
      <c r="K7" s="13" t="str">
        <f>IF(J7&lt;&gt;"", VLOOKUP(ROUNDDOWN(J7,1),Sublevels!$L$2:$M$21,2), "")</f>
        <v>Mediocre</v>
      </c>
      <c r="M7" s="16">
        <v>1</v>
      </c>
      <c r="N7" s="12">
        <f>N4</f>
        <v>5</v>
      </c>
      <c r="O7" s="13" t="str">
        <f>IF(N7&lt;&gt;"", VLOOKUP(ROUNDDOWN(N7,1),Sublevels!$L$2:$M$11,2), "")</f>
        <v>Mediocre</v>
      </c>
    </row>
    <row r="8" spans="1:15" ht="15.75" x14ac:dyDescent="0.25">
      <c r="A8" s="11">
        <v>2</v>
      </c>
      <c r="B8" s="12">
        <f>B7+B$5</f>
        <v>5.2777777777777786</v>
      </c>
      <c r="C8" s="13" t="str">
        <f>IF(B8&lt;&gt;"", VLOOKUP(ROUNDDOWN(B8,1),Sublevels!$L$2:$M$21,2), "")</f>
        <v>Mediocre</v>
      </c>
      <c r="D8" s="22"/>
      <c r="E8" s="16">
        <v>2</v>
      </c>
      <c r="F8" s="12">
        <f>F7+F$5</f>
        <v>5.068965517241379</v>
      </c>
      <c r="G8" s="13" t="str">
        <f>IF(F8&lt;&gt;"", VLOOKUP(ROUNDDOWN(F8,1),Sublevels!$L$2:$M$21,2), "")</f>
        <v>Mediocre</v>
      </c>
      <c r="I8" s="16">
        <v>2</v>
      </c>
      <c r="J8" s="12">
        <f>J7+J$5</f>
        <v>5.2380952380952381</v>
      </c>
      <c r="K8" s="13" t="str">
        <f>IF(J8&lt;&gt;"", VLOOKUP(ROUNDDOWN(J8,1),Sublevels!$L$2:$M$21,2), "")</f>
        <v>Mediocre</v>
      </c>
      <c r="M8" s="16">
        <v>2</v>
      </c>
      <c r="N8" s="12">
        <f>N7+N$5</f>
        <v>5.25</v>
      </c>
      <c r="O8" s="13" t="str">
        <f>IF(N8&lt;&gt;"", VLOOKUP(ROUNDDOWN(N8,1),Sublevels!$L$2:$M$11,2), "")</f>
        <v>Mediocre</v>
      </c>
    </row>
    <row r="9" spans="1:15" ht="15.75" x14ac:dyDescent="0.25">
      <c r="A9" s="11">
        <v>3</v>
      </c>
      <c r="B9" s="12">
        <f t="shared" ref="B9:B22" si="0">B8+B$5</f>
        <v>5.4166666666666679</v>
      </c>
      <c r="C9" s="13" t="str">
        <f>IF(B9&lt;&gt;"", VLOOKUP(ROUNDDOWN(B9,1),Sublevels!$L$2:$M$21,2), "")</f>
        <v>Mediocre</v>
      </c>
      <c r="D9" s="22"/>
      <c r="E9" s="16">
        <v>3</v>
      </c>
      <c r="F9" s="12">
        <f t="shared" ref="F9:F22" si="1">F8+F$5</f>
        <v>5.137931034482758</v>
      </c>
      <c r="G9" s="13" t="str">
        <f>IF(F9&lt;&gt;"", VLOOKUP(ROUNDDOWN(F9,1),Sublevels!$L$2:$M$21,2), "")</f>
        <v>Mediocre</v>
      </c>
      <c r="I9" s="16">
        <v>3</v>
      </c>
      <c r="J9" s="12">
        <f t="shared" ref="J9:J22" si="2">J8+J$5</f>
        <v>5.4761904761904763</v>
      </c>
      <c r="K9" s="13" t="str">
        <f>IF(J9&lt;&gt;"", VLOOKUP(ROUNDDOWN(J9,1),Sublevels!$L$2:$M$21,2), "")</f>
        <v>Mediocre</v>
      </c>
      <c r="M9" s="16">
        <v>3</v>
      </c>
      <c r="N9" s="12">
        <f t="shared" ref="N9:N14" si="3">N8+N$5</f>
        <v>5.5</v>
      </c>
      <c r="O9" s="13" t="str">
        <f>IF(N9&lt;&gt;"", VLOOKUP(ROUNDDOWN(N9,1),Sublevels!$L$2:$M$11,2), "")</f>
        <v>Mediocre</v>
      </c>
    </row>
    <row r="10" spans="1:15" ht="15.75" x14ac:dyDescent="0.25">
      <c r="A10" s="11">
        <v>4</v>
      </c>
      <c r="B10" s="12">
        <f t="shared" si="0"/>
        <v>5.5555555555555571</v>
      </c>
      <c r="C10" s="13" t="str">
        <f>IF(B10&lt;&gt;"", VLOOKUP(ROUNDDOWN(B10,1),Sublevels!$L$2:$M$21,2), "")</f>
        <v>Mediocre</v>
      </c>
      <c r="D10" s="22"/>
      <c r="E10" s="16">
        <v>4</v>
      </c>
      <c r="F10" s="12">
        <f t="shared" si="1"/>
        <v>5.206896551724137</v>
      </c>
      <c r="G10" s="13" t="str">
        <f>IF(F10&lt;&gt;"", VLOOKUP(ROUNDDOWN(F10,1),Sublevels!$L$2:$M$21,2), "")</f>
        <v>Mediocre</v>
      </c>
      <c r="I10" s="16">
        <v>4</v>
      </c>
      <c r="J10" s="12">
        <f t="shared" si="2"/>
        <v>5.7142857142857144</v>
      </c>
      <c r="K10" s="13" t="str">
        <f>IF(J10&lt;&gt;"", VLOOKUP(ROUNDDOWN(J10,1),Sublevels!$L$2:$M$21,2), "")</f>
        <v>Mediocre</v>
      </c>
      <c r="M10" s="16">
        <v>4</v>
      </c>
      <c r="N10" s="12">
        <f t="shared" si="3"/>
        <v>5.75</v>
      </c>
      <c r="O10" s="13" t="str">
        <f>IF(N10&lt;&gt;"", VLOOKUP(ROUNDDOWN(N10,1),Sublevels!$L$2:$M$11,2), "")</f>
        <v>Mediocre</v>
      </c>
    </row>
    <row r="11" spans="1:15" ht="15.75" x14ac:dyDescent="0.25">
      <c r="A11" s="11">
        <v>5</v>
      </c>
      <c r="B11" s="12">
        <f t="shared" si="0"/>
        <v>5.6944444444444464</v>
      </c>
      <c r="C11" s="13" t="str">
        <f>IF(B11&lt;&gt;"", VLOOKUP(ROUNDDOWN(B11,1),Sublevels!$L$2:$M$21,2), "")</f>
        <v>Mediocre</v>
      </c>
      <c r="D11" s="22"/>
      <c r="E11" s="16">
        <v>5</v>
      </c>
      <c r="F11" s="12">
        <f t="shared" si="1"/>
        <v>5.275862068965516</v>
      </c>
      <c r="G11" s="13" t="str">
        <f>IF(F11&lt;&gt;"", VLOOKUP(ROUNDDOWN(F11,1),Sublevels!$L$2:$M$21,2), "")</f>
        <v>Mediocre</v>
      </c>
      <c r="I11" s="16">
        <v>5</v>
      </c>
      <c r="J11" s="12">
        <f t="shared" si="2"/>
        <v>5.9523809523809526</v>
      </c>
      <c r="K11" s="13" t="str">
        <f>IF(J11&lt;&gt;"", VLOOKUP(ROUNDDOWN(J11,1),Sublevels!$L$2:$M$21,2), "")</f>
        <v>Mediocre</v>
      </c>
      <c r="M11" s="16">
        <v>5</v>
      </c>
      <c r="N11" s="12">
        <f t="shared" si="3"/>
        <v>6</v>
      </c>
      <c r="O11" s="13" t="str">
        <f>IF(N11&lt;&gt;"", VLOOKUP(ROUNDDOWN(N11,1),Sublevels!$L$2:$M$11,2), "")</f>
        <v>Competent</v>
      </c>
    </row>
    <row r="12" spans="1:15" ht="15.75" x14ac:dyDescent="0.25">
      <c r="A12" s="11">
        <v>6</v>
      </c>
      <c r="B12" s="12">
        <f t="shared" si="0"/>
        <v>5.8333333333333357</v>
      </c>
      <c r="C12" s="13" t="str">
        <f>IF(B12&lt;&gt;"", VLOOKUP(ROUNDDOWN(B12,1),Sublevels!$L$2:$M$21,2), "")</f>
        <v>Mediocre</v>
      </c>
      <c r="D12" s="22"/>
      <c r="E12" s="16">
        <v>6</v>
      </c>
      <c r="F12" s="12">
        <f t="shared" si="1"/>
        <v>5.344827586206895</v>
      </c>
      <c r="G12" s="13" t="str">
        <f>IF(F12&lt;&gt;"", VLOOKUP(ROUNDDOWN(F12,1),Sublevels!$L$2:$M$21,2), "")</f>
        <v>Mediocre</v>
      </c>
      <c r="I12" s="16">
        <v>6</v>
      </c>
      <c r="J12" s="12">
        <f t="shared" si="2"/>
        <v>6.1904761904761907</v>
      </c>
      <c r="K12" s="13" t="str">
        <f>IF(J12&lt;&gt;"", VLOOKUP(ROUNDDOWN(J12,1),Sublevels!$L$2:$M$21,2), "")</f>
        <v>Competent</v>
      </c>
      <c r="M12" s="16">
        <v>6</v>
      </c>
      <c r="N12" s="12">
        <f t="shared" si="3"/>
        <v>6.25</v>
      </c>
      <c r="O12" s="13" t="str">
        <f>IF(N12&lt;&gt;"", VLOOKUP(ROUNDDOWN(N12,1),Sublevels!$L$2:$M$11,2), "")</f>
        <v>Competent</v>
      </c>
    </row>
    <row r="13" spans="1:15" ht="15.75" x14ac:dyDescent="0.25">
      <c r="A13" s="11">
        <v>7</v>
      </c>
      <c r="B13" s="12">
        <f t="shared" si="0"/>
        <v>5.972222222222225</v>
      </c>
      <c r="C13" s="13" t="str">
        <f>IF(B13&lt;&gt;"", VLOOKUP(ROUNDDOWN(B13,1),Sublevels!$L$2:$M$21,2), "")</f>
        <v>Mediocre</v>
      </c>
      <c r="D13" s="22"/>
      <c r="E13" s="16">
        <v>7</v>
      </c>
      <c r="F13" s="12">
        <f t="shared" si="1"/>
        <v>5.413793103448274</v>
      </c>
      <c r="G13" s="13" t="str">
        <f>IF(F13&lt;&gt;"", VLOOKUP(ROUNDDOWN(F13,1),Sublevels!$L$2:$M$21,2), "")</f>
        <v>Mediocre</v>
      </c>
      <c r="I13" s="16">
        <v>7</v>
      </c>
      <c r="J13" s="12">
        <f t="shared" si="2"/>
        <v>6.4285714285714288</v>
      </c>
      <c r="K13" s="13" t="str">
        <f>IF(J13&lt;&gt;"", VLOOKUP(ROUNDDOWN(J13,1),Sublevels!$L$2:$M$21,2), "")</f>
        <v>Competent</v>
      </c>
      <c r="M13" s="16">
        <v>7</v>
      </c>
      <c r="N13" s="12">
        <f t="shared" si="3"/>
        <v>6.5</v>
      </c>
      <c r="O13" s="13" t="str">
        <f>IF(N13&lt;&gt;"", VLOOKUP(ROUNDDOWN(N13,1),Sublevels!$L$2:$M$11,2), "")</f>
        <v>Competent</v>
      </c>
    </row>
    <row r="14" spans="1:15" ht="15.75" x14ac:dyDescent="0.25">
      <c r="A14" s="11">
        <v>8</v>
      </c>
      <c r="B14" s="12">
        <f t="shared" si="0"/>
        <v>6.1111111111111143</v>
      </c>
      <c r="C14" s="13" t="str">
        <f>IF(B14&lt;&gt;"", VLOOKUP(ROUNDDOWN(B14,1),Sublevels!$L$2:$M$21,2), "")</f>
        <v>Competent</v>
      </c>
      <c r="D14" s="22"/>
      <c r="E14" s="16">
        <v>8</v>
      </c>
      <c r="F14" s="12">
        <f t="shared" si="1"/>
        <v>5.482758620689653</v>
      </c>
      <c r="G14" s="13" t="str">
        <f>IF(F14&lt;&gt;"", VLOOKUP(ROUNDDOWN(F14,1),Sublevels!$L$2:$M$21,2), "")</f>
        <v>Mediocre</v>
      </c>
      <c r="I14" s="16">
        <v>8</v>
      </c>
      <c r="J14" s="12">
        <f t="shared" si="2"/>
        <v>6.666666666666667</v>
      </c>
      <c r="K14" s="13" t="str">
        <f>IF(J14&lt;&gt;"", VLOOKUP(ROUNDDOWN(J14,1),Sublevels!$L$2:$M$21,2), "")</f>
        <v>Competent</v>
      </c>
      <c r="M14" s="16">
        <v>8</v>
      </c>
      <c r="N14" s="12">
        <f t="shared" si="3"/>
        <v>6.75</v>
      </c>
      <c r="O14" s="13" t="str">
        <f>IF(N14&lt;&gt;"", VLOOKUP(ROUNDDOWN(N14,1),Sublevels!$L$2:$M$11,2), "")</f>
        <v>Competent</v>
      </c>
    </row>
    <row r="15" spans="1:15" ht="15.75" x14ac:dyDescent="0.25">
      <c r="A15" s="11">
        <v>9</v>
      </c>
      <c r="B15" s="12">
        <f t="shared" si="0"/>
        <v>6.2500000000000036</v>
      </c>
      <c r="C15" s="13" t="str">
        <f>IF(B15&lt;&gt;"", VLOOKUP(ROUNDDOWN(B15,1),Sublevels!$L$2:$M$21,2), "")</f>
        <v>Competent</v>
      </c>
      <c r="D15" s="22"/>
      <c r="E15" s="16">
        <v>9</v>
      </c>
      <c r="F15" s="12">
        <f t="shared" si="1"/>
        <v>5.551724137931032</v>
      </c>
      <c r="G15" s="13" t="str">
        <f>IF(F15&lt;&gt;"", VLOOKUP(ROUNDDOWN(F15,1),Sublevels!$L$2:$M$21,2), "")</f>
        <v>Mediocre</v>
      </c>
      <c r="I15" s="16">
        <v>9</v>
      </c>
      <c r="J15" s="12">
        <f>J14+J$5</f>
        <v>6.9047619047619051</v>
      </c>
      <c r="K15" s="13" t="str">
        <f>IF(J15&lt;&gt;"", VLOOKUP(ROUNDDOWN(J15,1),Sublevels!$L$2:$M$21,2), "")</f>
        <v>Competent</v>
      </c>
      <c r="M15" s="16">
        <v>9</v>
      </c>
      <c r="N15" s="12">
        <f>N14+N$5</f>
        <v>7</v>
      </c>
      <c r="O15" s="13" t="str">
        <f>IF(N15&lt;&gt;"", VLOOKUP(ROUNDDOWN(N15,1),Sublevels!$L$2:$M$11,2), "")</f>
        <v>Respectable</v>
      </c>
    </row>
    <row r="16" spans="1:15" ht="15.75" x14ac:dyDescent="0.25">
      <c r="A16" s="11">
        <v>10</v>
      </c>
      <c r="B16" s="12">
        <f t="shared" si="0"/>
        <v>6.3888888888888928</v>
      </c>
      <c r="C16" s="13" t="str">
        <f>IF(B16&lt;&gt;"", VLOOKUP(ROUNDDOWN(B16,1),Sublevels!$L$2:$M$21,2), "")</f>
        <v>Competent</v>
      </c>
      <c r="D16" s="22"/>
      <c r="E16" s="16">
        <v>10</v>
      </c>
      <c r="F16" s="12">
        <f t="shared" si="1"/>
        <v>5.620689655172411</v>
      </c>
      <c r="G16" s="13" t="str">
        <f>IF(F16&lt;&gt;"", VLOOKUP(ROUNDDOWN(F16,1),Sublevels!$L$2:$M$21,2), "")</f>
        <v>Mediocre</v>
      </c>
      <c r="I16" s="16">
        <v>10</v>
      </c>
      <c r="J16" s="12">
        <f>J15+J$5</f>
        <v>7.1428571428571432</v>
      </c>
      <c r="K16" s="13" t="str">
        <f>IF(J16&lt;&gt;"", VLOOKUP(ROUNDDOWN(J16,1),Sublevels!$L$2:$M$21,2), "")</f>
        <v>Respectable</v>
      </c>
      <c r="M16" s="16">
        <v>10</v>
      </c>
      <c r="N16" s="12">
        <f>N15+N$5</f>
        <v>7.25</v>
      </c>
      <c r="O16" s="13" t="str">
        <f>IF(N16&lt;&gt;"", VLOOKUP(ROUNDDOWN(N16,1),Sublevels!$L$2:$M$11,2), "")</f>
        <v>Respectable</v>
      </c>
    </row>
    <row r="17" spans="1:15" ht="15.75" x14ac:dyDescent="0.25">
      <c r="A17" s="11">
        <v>11</v>
      </c>
      <c r="B17" s="12">
        <f t="shared" si="0"/>
        <v>6.5277777777777821</v>
      </c>
      <c r="C17" s="13" t="str">
        <f>IF(B17&lt;&gt;"", VLOOKUP(ROUNDDOWN(B17,1),Sublevels!$L$2:$M$21,2), "")</f>
        <v>Competent</v>
      </c>
      <c r="D17" s="22"/>
      <c r="E17" s="16">
        <v>11</v>
      </c>
      <c r="F17" s="12">
        <f t="shared" si="1"/>
        <v>5.68965517241379</v>
      </c>
      <c r="G17" s="13" t="str">
        <f>IF(F17&lt;&gt;"", VLOOKUP(ROUNDDOWN(F17,1),Sublevels!$L$2:$M$21,2), "")</f>
        <v>Mediocre</v>
      </c>
      <c r="I17" s="16">
        <v>11</v>
      </c>
      <c r="J17" s="12">
        <f t="shared" si="2"/>
        <v>7.3809523809523814</v>
      </c>
      <c r="K17" s="13" t="str">
        <f>IF(J17&lt;&gt;"", VLOOKUP(ROUNDDOWN(J17,1),Sublevels!$L$2:$M$21,2), "")</f>
        <v>Respectable</v>
      </c>
      <c r="M17" s="16">
        <v>11</v>
      </c>
      <c r="N17" s="12">
        <f t="shared" ref="N17:N22" si="4">N16+N$5</f>
        <v>7.5</v>
      </c>
      <c r="O17" s="13" t="str">
        <f>IF(N17&lt;&gt;"", VLOOKUP(ROUNDDOWN(N17,1),Sublevels!$L$2:$M$11,2), "")</f>
        <v>Respectable</v>
      </c>
    </row>
    <row r="18" spans="1:15" ht="15.75" x14ac:dyDescent="0.25">
      <c r="A18" s="11">
        <v>12</v>
      </c>
      <c r="B18" s="12">
        <f t="shared" si="0"/>
        <v>6.6666666666666714</v>
      </c>
      <c r="C18" s="13" t="str">
        <f>IF(B18&lt;&gt;"", VLOOKUP(ROUNDDOWN(B18,1),Sublevels!$L$2:$M$21,2), "")</f>
        <v>Competent</v>
      </c>
      <c r="D18" s="22"/>
      <c r="E18" s="16">
        <v>12</v>
      </c>
      <c r="F18" s="12">
        <f t="shared" si="1"/>
        <v>5.758620689655169</v>
      </c>
      <c r="G18" s="13" t="str">
        <f>IF(F18&lt;&gt;"", VLOOKUP(ROUNDDOWN(F18,1),Sublevels!$L$2:$M$21,2), "")</f>
        <v>Mediocre</v>
      </c>
      <c r="I18" s="16">
        <v>12</v>
      </c>
      <c r="J18" s="12">
        <f t="shared" si="2"/>
        <v>7.6190476190476195</v>
      </c>
      <c r="K18" s="13" t="str">
        <f>IF(J18&lt;&gt;"", VLOOKUP(ROUNDDOWN(J18,1),Sublevels!$L$2:$M$21,2), "")</f>
        <v>Respectable</v>
      </c>
      <c r="M18" s="16">
        <v>12</v>
      </c>
      <c r="N18" s="12">
        <f t="shared" si="4"/>
        <v>7.75</v>
      </c>
      <c r="O18" s="13" t="str">
        <f>IF(N18&lt;&gt;"", VLOOKUP(ROUNDDOWN(N18,1),Sublevels!$L$2:$M$11,2), "")</f>
        <v>Respectable</v>
      </c>
    </row>
    <row r="19" spans="1:15" ht="15.75" x14ac:dyDescent="0.25">
      <c r="A19" s="11">
        <v>13</v>
      </c>
      <c r="B19" s="12">
        <f t="shared" si="0"/>
        <v>6.8055555555555607</v>
      </c>
      <c r="C19" s="13" t="str">
        <f>IF(B19&lt;&gt;"", VLOOKUP(ROUNDDOWN(B19,1),Sublevels!$L$2:$M$21,2), "")</f>
        <v>Competent</v>
      </c>
      <c r="D19" s="22"/>
      <c r="E19" s="16">
        <v>13</v>
      </c>
      <c r="F19" s="12">
        <f t="shared" si="1"/>
        <v>5.827586206896548</v>
      </c>
      <c r="G19" s="13" t="str">
        <f>IF(F19&lt;&gt;"", VLOOKUP(ROUNDDOWN(F19,1),Sublevels!$L$2:$M$21,2), "")</f>
        <v>Mediocre</v>
      </c>
      <c r="I19" s="16">
        <v>13</v>
      </c>
      <c r="J19" s="12">
        <f t="shared" si="2"/>
        <v>7.8571428571428577</v>
      </c>
      <c r="K19" s="13" t="str">
        <f>IF(J19&lt;&gt;"", VLOOKUP(ROUNDDOWN(J19,1),Sublevels!$L$2:$M$21,2), "")</f>
        <v>Respectable</v>
      </c>
      <c r="M19" s="16">
        <v>13</v>
      </c>
      <c r="N19" s="12">
        <f t="shared" si="4"/>
        <v>8</v>
      </c>
      <c r="O19" s="13" t="str">
        <f>IF(N19&lt;&gt;"", VLOOKUP(ROUNDDOWN(N19,1),Sublevels!$L$2:$M$11,2), "")</f>
        <v>Proficient</v>
      </c>
    </row>
    <row r="20" spans="1:15" ht="15.75" x14ac:dyDescent="0.25">
      <c r="A20" s="11">
        <v>14</v>
      </c>
      <c r="B20" s="12">
        <f t="shared" si="0"/>
        <v>6.94444444444445</v>
      </c>
      <c r="C20" s="13" t="str">
        <f>IF(B20&lt;&gt;"", VLOOKUP(ROUNDDOWN(B20,1),Sublevels!$L$2:$M$21,2), "")</f>
        <v>Competent</v>
      </c>
      <c r="D20" s="22"/>
      <c r="E20" s="16">
        <v>14</v>
      </c>
      <c r="F20" s="12">
        <f t="shared" si="1"/>
        <v>5.8965517241379271</v>
      </c>
      <c r="G20" s="13" t="str">
        <f>IF(F20&lt;&gt;"", VLOOKUP(ROUNDDOWN(F20,1),Sublevels!$L$2:$M$21,2), "")</f>
        <v>Mediocre</v>
      </c>
      <c r="I20" s="16">
        <v>14</v>
      </c>
      <c r="J20" s="12">
        <f t="shared" si="2"/>
        <v>8.0952380952380949</v>
      </c>
      <c r="K20" s="13" t="str">
        <f>IF(J20&lt;&gt;"", VLOOKUP(ROUNDDOWN(J20,1),Sublevels!$L$2:$M$21,2), "")</f>
        <v>Proficient</v>
      </c>
      <c r="M20" s="16">
        <v>14</v>
      </c>
      <c r="N20" s="12">
        <f t="shared" si="4"/>
        <v>8.25</v>
      </c>
      <c r="O20" s="13" t="str">
        <f>IF(N20&lt;&gt;"", VLOOKUP(ROUNDDOWN(N20,1),Sublevels!$L$2:$M$11,2), "")</f>
        <v>Proficient</v>
      </c>
    </row>
    <row r="21" spans="1:15" ht="15.75" x14ac:dyDescent="0.25">
      <c r="A21" s="11">
        <v>15</v>
      </c>
      <c r="B21" s="12">
        <f t="shared" si="0"/>
        <v>7.0833333333333393</v>
      </c>
      <c r="C21" s="13" t="str">
        <f>IF(B21&lt;&gt;"", VLOOKUP(ROUNDDOWN(B21,1),Sublevels!$L$2:$M$21,2), "")</f>
        <v>Respectable</v>
      </c>
      <c r="D21" s="22"/>
      <c r="E21" s="16">
        <v>15</v>
      </c>
      <c r="F21" s="12">
        <f t="shared" si="1"/>
        <v>5.9655172413793061</v>
      </c>
      <c r="G21" s="13" t="str">
        <f>IF(F21&lt;&gt;"", VLOOKUP(ROUNDDOWN(F21,1),Sublevels!$L$2:$M$21,2), "")</f>
        <v>Mediocre</v>
      </c>
      <c r="I21" s="16">
        <v>15</v>
      </c>
      <c r="J21" s="12">
        <f t="shared" si="2"/>
        <v>8.3333333333333321</v>
      </c>
      <c r="K21" s="13" t="str">
        <f>IF(J21&lt;&gt;"", VLOOKUP(ROUNDDOWN(J21,1),Sublevels!$L$2:$M$21,2), "")</f>
        <v>Proficient</v>
      </c>
      <c r="M21" s="16">
        <v>15</v>
      </c>
      <c r="N21" s="12">
        <f t="shared" si="4"/>
        <v>8.5</v>
      </c>
      <c r="O21" s="13" t="str">
        <f>IF(N21&lt;&gt;"", VLOOKUP(ROUNDDOWN(N21,1),Sublevels!$L$2:$M$11,2), "")</f>
        <v>Proficient</v>
      </c>
    </row>
    <row r="22" spans="1:15" ht="15.75" x14ac:dyDescent="0.25">
      <c r="A22" s="11">
        <v>16</v>
      </c>
      <c r="B22" s="12">
        <f t="shared" si="0"/>
        <v>7.2222222222222285</v>
      </c>
      <c r="C22" s="13" t="str">
        <f>IF(B22&lt;&gt;"", VLOOKUP(ROUNDDOWN(B22,1),Sublevels!$L$2:$M$21,2), "")</f>
        <v>Respectable</v>
      </c>
      <c r="D22" s="22"/>
      <c r="E22" s="16">
        <v>16</v>
      </c>
      <c r="F22" s="12">
        <f t="shared" si="1"/>
        <v>6.0344827586206851</v>
      </c>
      <c r="G22" s="13" t="str">
        <f>IF(F22&lt;&gt;"", VLOOKUP(ROUNDDOWN(F22,1),Sublevels!$L$2:$M$21,2), "")</f>
        <v>Competent</v>
      </c>
      <c r="I22" s="16">
        <v>16</v>
      </c>
      <c r="J22" s="12">
        <f t="shared" si="2"/>
        <v>8.5714285714285694</v>
      </c>
      <c r="K22" s="13" t="str">
        <f>IF(J22&lt;&gt;"", VLOOKUP(ROUNDDOWN(J22,1),Sublevels!$L$2:$M$21,2), "")</f>
        <v>Proficient</v>
      </c>
      <c r="M22" s="16">
        <v>16</v>
      </c>
      <c r="N22" s="12">
        <f t="shared" si="4"/>
        <v>8.75</v>
      </c>
      <c r="O22" s="13" t="str">
        <f>IF(N22&lt;&gt;"", VLOOKUP(ROUNDDOWN(N22,1),Sublevels!$L$2:$M$11,2), "")</f>
        <v>Proficient</v>
      </c>
    </row>
    <row r="23" spans="1:15" ht="15.75" x14ac:dyDescent="0.25">
      <c r="A23" s="30"/>
      <c r="B23" s="31"/>
      <c r="C23" s="18"/>
      <c r="D23" s="22"/>
      <c r="E23" s="3"/>
      <c r="F23" s="31"/>
      <c r="G23" s="18"/>
      <c r="I23" s="3"/>
      <c r="J23" s="31"/>
      <c r="K23" s="18"/>
      <c r="M23" s="3"/>
      <c r="N23" s="31"/>
      <c r="O23" s="18"/>
    </row>
    <row r="24" spans="1:15" ht="15.75" x14ac:dyDescent="0.25">
      <c r="A24" s="33">
        <f>A2+1</f>
        <v>3</v>
      </c>
      <c r="B24" s="27">
        <f>B2+1</f>
        <v>18</v>
      </c>
      <c r="C24" s="24"/>
      <c r="D24" s="25"/>
    </row>
    <row r="25" spans="1:15" x14ac:dyDescent="0.25">
      <c r="A25" s="13" t="s">
        <v>73</v>
      </c>
      <c r="B25" s="15">
        <v>2</v>
      </c>
      <c r="C25" s="24"/>
      <c r="D25" s="25"/>
      <c r="E25" s="13" t="s">
        <v>73</v>
      </c>
      <c r="F25" s="15">
        <v>0</v>
      </c>
      <c r="G25" s="24"/>
      <c r="I25" s="13" t="s">
        <v>73</v>
      </c>
      <c r="J25" s="15">
        <v>1</v>
      </c>
      <c r="K25" s="24"/>
      <c r="M25" s="13" t="s">
        <v>73</v>
      </c>
      <c r="N25" s="15">
        <v>1</v>
      </c>
      <c r="O25" s="24"/>
    </row>
    <row r="26" spans="1:15" x14ac:dyDescent="0.25">
      <c r="A26" s="13" t="s">
        <v>95</v>
      </c>
      <c r="B26" s="23">
        <f>B22</f>
        <v>7.2222222222222285</v>
      </c>
      <c r="C26" s="24"/>
      <c r="D26" s="25"/>
      <c r="E26" s="13" t="s">
        <v>95</v>
      </c>
      <c r="F26" s="23">
        <f>F22</f>
        <v>6.0344827586206851</v>
      </c>
      <c r="G26" s="24"/>
      <c r="I26" s="13" t="s">
        <v>95</v>
      </c>
      <c r="J26" s="23">
        <f>J22</f>
        <v>8.5714285714285694</v>
      </c>
      <c r="K26" s="24"/>
      <c r="M26" s="13" t="s">
        <v>95</v>
      </c>
      <c r="N26" s="23">
        <f>N22</f>
        <v>8.75</v>
      </c>
      <c r="O26" s="24"/>
    </row>
    <row r="27" spans="1:15" x14ac:dyDescent="0.25">
      <c r="A27" s="13" t="s">
        <v>4</v>
      </c>
      <c r="B27" s="32">
        <f>1/VLOOKUP(B25,Sublevels!A$4:H$6,A24)</f>
        <v>0.12195121951219513</v>
      </c>
      <c r="C27" s="24"/>
      <c r="D27" s="25"/>
      <c r="E27" s="13" t="s">
        <v>4</v>
      </c>
      <c r="F27" s="32">
        <f>1/VLOOKUP(F25,Sublevels!$A$17:$H$19,$A24)</f>
        <v>7.1942446043165464E-2</v>
      </c>
      <c r="G27" s="24"/>
      <c r="I27" s="13" t="s">
        <v>4</v>
      </c>
      <c r="J27" s="32">
        <f>1/VLOOKUP(J25,Sublevels!$A$29:$H$30,$A24)</f>
        <v>0.1388888888888889</v>
      </c>
      <c r="K27" s="24"/>
      <c r="M27" s="13" t="s">
        <v>4</v>
      </c>
      <c r="N27" s="32">
        <f>1/VLOOKUP(N25,Sublevels!$A$23:$H$24,$A24)</f>
        <v>0.16666666666666666</v>
      </c>
      <c r="O27" s="24"/>
    </row>
    <row r="28" spans="1:15" x14ac:dyDescent="0.25">
      <c r="B28" s="5"/>
      <c r="C28" s="24"/>
      <c r="D28" s="25"/>
      <c r="F28" s="5"/>
      <c r="G28" s="24"/>
      <c r="J28" s="5"/>
      <c r="K28" s="24"/>
      <c r="N28" s="5"/>
      <c r="O28" s="24"/>
    </row>
    <row r="29" spans="1:15" ht="15.75" x14ac:dyDescent="0.25">
      <c r="A29" s="16">
        <v>1</v>
      </c>
      <c r="B29" s="12">
        <f>B26+B27</f>
        <v>7.3441734417344238</v>
      </c>
      <c r="C29" s="13" t="str">
        <f>IF(B29&lt;&gt;"", VLOOKUP(ROUNDDOWN(B29,1),Sublevels!$L$2:$M$21,2), "")</f>
        <v>Respectable</v>
      </c>
      <c r="D29" s="22"/>
      <c r="E29" s="16">
        <v>1</v>
      </c>
      <c r="F29" s="12">
        <f>F26+F27</f>
        <v>6.1064252046638501</v>
      </c>
      <c r="G29" s="13" t="str">
        <f>IF(F29&lt;&gt;"", VLOOKUP(ROUNDDOWN(F29,1),Sublevels!$L$2:$M$21,2), "")</f>
        <v>Competent</v>
      </c>
      <c r="I29" s="16">
        <v>1</v>
      </c>
      <c r="J29" s="12">
        <f>J26+J27</f>
        <v>8.7103174603174587</v>
      </c>
      <c r="K29" s="13" t="str">
        <f>IF(J29&lt;&gt;"", VLOOKUP(ROUNDDOWN(J29,1),Sublevels!$L$2:$M$21,2), "")</f>
        <v>Proficient</v>
      </c>
      <c r="M29" s="16">
        <v>1</v>
      </c>
      <c r="N29" s="12">
        <f>N26+N27</f>
        <v>8.9166666666666661</v>
      </c>
      <c r="O29" s="13" t="str">
        <f>IF(N29&lt;&gt;"", VLOOKUP(ROUNDDOWN(N29,1),Sublevels!$L$2:$M$11,2), "")</f>
        <v>Proficient</v>
      </c>
    </row>
    <row r="30" spans="1:15" ht="15.75" x14ac:dyDescent="0.25">
      <c r="A30" s="16">
        <v>2</v>
      </c>
      <c r="B30" s="12">
        <f>B29+B$27</f>
        <v>7.466124661246619</v>
      </c>
      <c r="C30" s="13" t="str">
        <f>IF(B30&lt;&gt;"", VLOOKUP(ROUNDDOWN(B30,1),Sublevels!$L$2:$M$21,2), "")</f>
        <v>Respectable</v>
      </c>
      <c r="D30" s="22"/>
      <c r="E30" s="16">
        <v>2</v>
      </c>
      <c r="F30" s="12">
        <f>F29+F$27</f>
        <v>6.1783676507070151</v>
      </c>
      <c r="G30" s="13" t="str">
        <f>IF(F30&lt;&gt;"", VLOOKUP(ROUNDDOWN(F30,1),Sublevels!$L$2:$M$21,2), "")</f>
        <v>Competent</v>
      </c>
      <c r="I30" s="16">
        <v>2</v>
      </c>
      <c r="J30" s="12">
        <f>J29+J$27</f>
        <v>8.849206349206348</v>
      </c>
      <c r="K30" s="13" t="str">
        <f>IF(J30&lt;&gt;"", VLOOKUP(ROUNDDOWN(J30,1),Sublevels!$L$2:$M$21,2), "")</f>
        <v>Proficient</v>
      </c>
      <c r="M30" s="16">
        <v>2</v>
      </c>
      <c r="N30" s="12">
        <f>N29+N$27</f>
        <v>9.0833333333333321</v>
      </c>
      <c r="O30" s="13" t="str">
        <f>IF(N30&lt;&gt;"", VLOOKUP(ROUNDDOWN(N30,1),Sublevels!$L$2:$M$11,2), "")</f>
        <v>Strong</v>
      </c>
    </row>
    <row r="31" spans="1:15" ht="15.75" x14ac:dyDescent="0.25">
      <c r="A31" s="16">
        <v>3</v>
      </c>
      <c r="B31" s="12">
        <f t="shared" ref="B31:B44" si="5">B30+B$27</f>
        <v>7.5880758807588142</v>
      </c>
      <c r="C31" s="13" t="str">
        <f>IF(B31&lt;&gt;"", VLOOKUP(ROUNDDOWN(B31,1),Sublevels!$L$2:$M$21,2), "")</f>
        <v>Respectable</v>
      </c>
      <c r="D31" s="22"/>
      <c r="E31" s="16">
        <v>3</v>
      </c>
      <c r="F31" s="12">
        <f t="shared" ref="F31:F44" si="6">F30+F$27</f>
        <v>6.2503100967501801</v>
      </c>
      <c r="G31" s="13" t="str">
        <f>IF(F31&lt;&gt;"", VLOOKUP(ROUNDDOWN(F31,1),Sublevels!$L$2:$M$21,2), "")</f>
        <v>Competent</v>
      </c>
      <c r="I31" s="16">
        <v>3</v>
      </c>
      <c r="J31" s="12">
        <f t="shared" ref="J31:J44" si="7">J30+J$27</f>
        <v>8.9880952380952372</v>
      </c>
      <c r="K31" s="13" t="str">
        <f>IF(J31&lt;&gt;"", VLOOKUP(ROUNDDOWN(J31,1),Sublevels!$L$2:$M$21,2), "")</f>
        <v>Proficient</v>
      </c>
      <c r="M31" s="16">
        <v>3</v>
      </c>
      <c r="N31" s="12">
        <f t="shared" ref="N31:N35" si="8">N30+N$27</f>
        <v>9.2499999999999982</v>
      </c>
      <c r="O31" s="13" t="str">
        <f>IF(N31&lt;&gt;"", VLOOKUP(ROUNDDOWN(N31,1),Sublevels!$L$2:$M$11,2), "")</f>
        <v>Strong</v>
      </c>
    </row>
    <row r="32" spans="1:15" ht="15.75" x14ac:dyDescent="0.25">
      <c r="A32" s="16">
        <v>4</v>
      </c>
      <c r="B32" s="12">
        <f t="shared" si="5"/>
        <v>7.7100271002710095</v>
      </c>
      <c r="C32" s="13" t="str">
        <f>IF(B32&lt;&gt;"", VLOOKUP(ROUNDDOWN(B32,1),Sublevels!$L$2:$M$21,2), "")</f>
        <v>Respectable</v>
      </c>
      <c r="D32" s="22"/>
      <c r="E32" s="16">
        <v>4</v>
      </c>
      <c r="F32" s="12">
        <f t="shared" si="6"/>
        <v>6.3222525427933451</v>
      </c>
      <c r="G32" s="13" t="str">
        <f>IF(F32&lt;&gt;"", VLOOKUP(ROUNDDOWN(F32,1),Sublevels!$L$2:$M$21,2), "")</f>
        <v>Competent</v>
      </c>
      <c r="I32" s="16">
        <v>4</v>
      </c>
      <c r="J32" s="12">
        <f t="shared" si="7"/>
        <v>9.1269841269841265</v>
      </c>
      <c r="K32" s="13" t="str">
        <f>IF(J32&lt;&gt;"", VLOOKUP(ROUNDDOWN(J32,1),Sublevels!$L$2:$M$21,2), "")</f>
        <v>Strong</v>
      </c>
      <c r="M32" s="16">
        <v>4</v>
      </c>
      <c r="N32" s="12">
        <f t="shared" si="8"/>
        <v>9.4166666666666643</v>
      </c>
      <c r="O32" s="13" t="str">
        <f>IF(N32&lt;&gt;"", VLOOKUP(ROUNDDOWN(N32,1),Sublevels!$L$2:$M$11,2), "")</f>
        <v>Strong</v>
      </c>
    </row>
    <row r="33" spans="1:15" ht="15.75" x14ac:dyDescent="0.25">
      <c r="A33" s="16">
        <v>5</v>
      </c>
      <c r="B33" s="12">
        <f t="shared" si="5"/>
        <v>7.8319783197832047</v>
      </c>
      <c r="C33" s="13" t="str">
        <f>IF(B33&lt;&gt;"", VLOOKUP(ROUNDDOWN(B33,1),Sublevels!$L$2:$M$21,2), "")</f>
        <v>Respectable</v>
      </c>
      <c r="D33" s="22"/>
      <c r="E33" s="16">
        <v>5</v>
      </c>
      <c r="F33" s="12">
        <f t="shared" si="6"/>
        <v>6.3941949888365102</v>
      </c>
      <c r="G33" s="13" t="str">
        <f>IF(F33&lt;&gt;"", VLOOKUP(ROUNDDOWN(F33,1),Sublevels!$L$2:$M$21,2), "")</f>
        <v>Competent</v>
      </c>
      <c r="I33" s="16">
        <v>5</v>
      </c>
      <c r="J33" s="12">
        <f t="shared" si="7"/>
        <v>9.2658730158730158</v>
      </c>
      <c r="K33" s="13" t="str">
        <f>IF(J33&lt;&gt;"", VLOOKUP(ROUNDDOWN(J33,1),Sublevels!$L$2:$M$21,2), "")</f>
        <v>Strong</v>
      </c>
      <c r="M33" s="16">
        <v>5</v>
      </c>
      <c r="N33" s="12">
        <f t="shared" si="8"/>
        <v>9.5833333333333304</v>
      </c>
      <c r="O33" s="13" t="str">
        <f>IF(N33&lt;&gt;"", VLOOKUP(ROUNDDOWN(N33,1),Sublevels!$L$2:$M$11,2), "")</f>
        <v>Strong</v>
      </c>
    </row>
    <row r="34" spans="1:15" ht="15.75" x14ac:dyDescent="0.25">
      <c r="A34" s="16">
        <v>6</v>
      </c>
      <c r="B34" s="12">
        <f t="shared" si="5"/>
        <v>7.9539295392953999</v>
      </c>
      <c r="C34" s="13" t="str">
        <f>IF(B34&lt;&gt;"", VLOOKUP(ROUNDDOWN(B34,1),Sublevels!$L$2:$M$21,2), "")</f>
        <v>Respectable</v>
      </c>
      <c r="D34" s="22"/>
      <c r="E34" s="16">
        <v>6</v>
      </c>
      <c r="F34" s="12">
        <f t="shared" si="6"/>
        <v>6.4661374348796752</v>
      </c>
      <c r="G34" s="13" t="str">
        <f>IF(F34&lt;&gt;"", VLOOKUP(ROUNDDOWN(F34,1),Sublevels!$L$2:$M$21,2), "")</f>
        <v>Competent</v>
      </c>
      <c r="I34" s="16">
        <v>6</v>
      </c>
      <c r="J34" s="12">
        <f t="shared" si="7"/>
        <v>9.4047619047619051</v>
      </c>
      <c r="K34" s="13" t="str">
        <f>IF(J34&lt;&gt;"", VLOOKUP(ROUNDDOWN(J34,1),Sublevels!$L$2:$M$21,2), "")</f>
        <v>Strong</v>
      </c>
      <c r="M34" s="16">
        <v>6</v>
      </c>
      <c r="N34" s="12">
        <f t="shared" si="8"/>
        <v>9.7499999999999964</v>
      </c>
      <c r="O34" s="13" t="str">
        <f>IF(N34&lt;&gt;"", VLOOKUP(ROUNDDOWN(N34,1),Sublevels!$L$2:$M$11,2), "")</f>
        <v>Strong</v>
      </c>
    </row>
    <row r="35" spans="1:15" ht="15.75" x14ac:dyDescent="0.25">
      <c r="A35" s="16">
        <v>7</v>
      </c>
      <c r="B35" s="12">
        <f t="shared" si="5"/>
        <v>8.0758807588075943</v>
      </c>
      <c r="C35" s="13" t="str">
        <f>IF(B35&lt;&gt;"", VLOOKUP(ROUNDDOWN(B35,1),Sublevels!$L$2:$M$21,2), "")</f>
        <v>Proficient</v>
      </c>
      <c r="D35" s="22"/>
      <c r="E35" s="16">
        <v>7</v>
      </c>
      <c r="F35" s="12">
        <f t="shared" si="6"/>
        <v>6.5380798809228402</v>
      </c>
      <c r="G35" s="13" t="str">
        <f>IF(F35&lt;&gt;"", VLOOKUP(ROUNDDOWN(F35,1),Sublevels!$L$2:$M$21,2), "")</f>
        <v>Competent</v>
      </c>
      <c r="I35" s="16">
        <v>7</v>
      </c>
      <c r="J35" s="12">
        <f t="shared" si="7"/>
        <v>9.5436507936507944</v>
      </c>
      <c r="K35" s="13" t="str">
        <f>IF(J35&lt;&gt;"", VLOOKUP(ROUNDDOWN(J35,1),Sublevels!$L$2:$M$21,2), "")</f>
        <v>Strong</v>
      </c>
      <c r="M35" s="16">
        <v>7</v>
      </c>
      <c r="N35" s="12">
        <f t="shared" si="8"/>
        <v>9.9166666666666625</v>
      </c>
      <c r="O35" s="13" t="str">
        <f>IF(N35&lt;&gt;"", VLOOKUP(ROUNDDOWN(N35,1),Sublevels!$L$2:$M$11,2), "")</f>
        <v>Strong</v>
      </c>
    </row>
    <row r="36" spans="1:15" ht="15.75" x14ac:dyDescent="0.25">
      <c r="A36" s="16">
        <v>8</v>
      </c>
      <c r="B36" s="12">
        <f t="shared" si="5"/>
        <v>8.1978319783197886</v>
      </c>
      <c r="C36" s="13" t="str">
        <f>IF(B36&lt;&gt;"", VLOOKUP(ROUNDDOWN(B36,1),Sublevels!$L$2:$M$21,2), "")</f>
        <v>Proficient</v>
      </c>
      <c r="D36" s="22"/>
      <c r="E36" s="16">
        <v>8</v>
      </c>
      <c r="F36" s="12">
        <f t="shared" si="6"/>
        <v>6.6100223269660052</v>
      </c>
      <c r="G36" s="13" t="str">
        <f>IF(F36&lt;&gt;"", VLOOKUP(ROUNDDOWN(F36,1),Sublevels!$L$2:$M$21,2), "")</f>
        <v>Competent</v>
      </c>
      <c r="I36" s="16">
        <v>8</v>
      </c>
      <c r="J36" s="12">
        <f>J35+J$27</f>
        <v>9.6825396825396837</v>
      </c>
      <c r="K36" s="13" t="str">
        <f>IF(J36&lt;&gt;"", VLOOKUP(ROUNDDOWN(J36,1),Sublevels!$L$2:$M$21,2), "")</f>
        <v>Strong</v>
      </c>
      <c r="M36" s="16">
        <v>8</v>
      </c>
      <c r="N36" s="12">
        <f>N35+N$27</f>
        <v>10.083333333333329</v>
      </c>
      <c r="O36" s="13" t="str">
        <f>IF(N36&lt;&gt;"", VLOOKUP(ROUNDDOWN(N36,1),Sublevels!$L$2:$M$11,2), "")</f>
        <v>Superb</v>
      </c>
    </row>
    <row r="37" spans="1:15" ht="15.75" x14ac:dyDescent="0.25">
      <c r="A37" s="16">
        <v>9</v>
      </c>
      <c r="B37" s="12">
        <f t="shared" si="5"/>
        <v>8.3197831978319829</v>
      </c>
      <c r="C37" s="13" t="str">
        <f>IF(B37&lt;&gt;"", VLOOKUP(ROUNDDOWN(B37,1),Sublevels!$L$2:$M$21,2), "")</f>
        <v>Proficient</v>
      </c>
      <c r="D37" s="22"/>
      <c r="E37" s="16">
        <v>9</v>
      </c>
      <c r="F37" s="12">
        <f t="shared" si="6"/>
        <v>6.6819647730091702</v>
      </c>
      <c r="G37" s="13" t="str">
        <f>IF(F37&lt;&gt;"", VLOOKUP(ROUNDDOWN(F37,1),Sublevels!$L$2:$M$21,2), "")</f>
        <v>Competent</v>
      </c>
      <c r="I37" s="16">
        <v>9</v>
      </c>
      <c r="J37" s="12">
        <f>J36+J$27</f>
        <v>9.821428571428573</v>
      </c>
      <c r="K37" s="13" t="str">
        <f>IF(J37&lt;&gt;"", VLOOKUP(ROUNDDOWN(J37,1),Sublevels!$L$2:$M$21,2), "")</f>
        <v>Strong</v>
      </c>
      <c r="M37" s="16">
        <v>9</v>
      </c>
      <c r="N37" s="12">
        <f>N36+N$27</f>
        <v>10.249999999999995</v>
      </c>
      <c r="O37" s="13" t="str">
        <f>IF(N37&lt;&gt;"", VLOOKUP(ROUNDDOWN(N37,1),Sublevels!$L$2:$M$11,2), "")</f>
        <v>Superb</v>
      </c>
    </row>
    <row r="38" spans="1:15" ht="15.75" x14ac:dyDescent="0.25">
      <c r="A38" s="16">
        <v>10</v>
      </c>
      <c r="B38" s="12">
        <f t="shared" si="5"/>
        <v>8.4417344173441773</v>
      </c>
      <c r="C38" s="13" t="str">
        <f>IF(B38&lt;&gt;"", VLOOKUP(ROUNDDOWN(B38,1),Sublevels!$L$2:$M$21,2), "")</f>
        <v>Proficient</v>
      </c>
      <c r="D38" s="22"/>
      <c r="E38" s="16">
        <v>10</v>
      </c>
      <c r="F38" s="12">
        <f t="shared" si="6"/>
        <v>6.7539072190523353</v>
      </c>
      <c r="G38" s="13" t="str">
        <f>IF(F38&lt;&gt;"", VLOOKUP(ROUNDDOWN(F38,1),Sublevels!$L$2:$M$21,2), "")</f>
        <v>Competent</v>
      </c>
      <c r="I38" s="16">
        <v>10</v>
      </c>
      <c r="J38" s="12">
        <f t="shared" si="7"/>
        <v>9.9603174603174622</v>
      </c>
      <c r="K38" s="13" t="str">
        <f>IF(J38&lt;&gt;"", VLOOKUP(ROUNDDOWN(J38,1),Sublevels!$L$2:$M$21,2), "")</f>
        <v>Strong</v>
      </c>
      <c r="M38" s="16">
        <v>10</v>
      </c>
      <c r="N38" s="12">
        <f t="shared" ref="N38:N44" si="9">N37+N$27</f>
        <v>10.416666666666661</v>
      </c>
      <c r="O38" s="13" t="str">
        <f>IF(N38&lt;&gt;"", VLOOKUP(ROUNDDOWN(N38,1),Sublevels!$L$2:$M$11,2), "")</f>
        <v>Superb</v>
      </c>
    </row>
    <row r="39" spans="1:15" ht="15.75" x14ac:dyDescent="0.25">
      <c r="A39" s="16">
        <v>11</v>
      </c>
      <c r="B39" s="12">
        <f t="shared" si="5"/>
        <v>8.5636856368563716</v>
      </c>
      <c r="C39" s="13" t="str">
        <f>IF(B39&lt;&gt;"", VLOOKUP(ROUNDDOWN(B39,1),Sublevels!$L$2:$M$21,2), "")</f>
        <v>Proficient</v>
      </c>
      <c r="D39" s="22"/>
      <c r="E39" s="16">
        <v>11</v>
      </c>
      <c r="F39" s="12">
        <f t="shared" si="6"/>
        <v>6.8258496650955003</v>
      </c>
      <c r="G39" s="13" t="str">
        <f>IF(F39&lt;&gt;"", VLOOKUP(ROUNDDOWN(F39,1),Sublevels!$L$2:$M$21,2), "")</f>
        <v>Competent</v>
      </c>
      <c r="I39" s="16">
        <v>11</v>
      </c>
      <c r="J39" s="12">
        <f t="shared" si="7"/>
        <v>10.099206349206352</v>
      </c>
      <c r="K39" s="13" t="str">
        <f>IF(J39&lt;&gt;"", VLOOKUP(ROUNDDOWN(J39,1),Sublevels!$L$2:$M$21,2), "")</f>
        <v>Superb</v>
      </c>
      <c r="M39" s="16">
        <v>11</v>
      </c>
      <c r="N39" s="12">
        <f t="shared" si="9"/>
        <v>10.583333333333327</v>
      </c>
      <c r="O39" s="13" t="str">
        <f>IF(N39&lt;&gt;"", VLOOKUP(ROUNDDOWN(N39,1),Sublevels!$L$2:$M$11,2), "")</f>
        <v>Superb</v>
      </c>
    </row>
    <row r="40" spans="1:15" ht="15.75" x14ac:dyDescent="0.25">
      <c r="A40" s="16">
        <v>12</v>
      </c>
      <c r="B40" s="12">
        <f t="shared" si="5"/>
        <v>8.685636856368566</v>
      </c>
      <c r="C40" s="13" t="str">
        <f>IF(B40&lt;&gt;"", VLOOKUP(ROUNDDOWN(B40,1),Sublevels!$L$2:$M$21,2), "")</f>
        <v>Proficient</v>
      </c>
      <c r="D40" s="22"/>
      <c r="E40" s="16">
        <v>12</v>
      </c>
      <c r="F40" s="12">
        <f t="shared" si="6"/>
        <v>6.8977921111386653</v>
      </c>
      <c r="G40" s="13" t="str">
        <f>IF(F40&lt;&gt;"", VLOOKUP(ROUNDDOWN(F40,1),Sublevels!$L$2:$M$21,2), "")</f>
        <v>Competent</v>
      </c>
      <c r="I40" s="16">
        <v>12</v>
      </c>
      <c r="J40" s="12">
        <f t="shared" si="7"/>
        <v>10.238095238095241</v>
      </c>
      <c r="K40" s="13" t="str">
        <f>IF(J40&lt;&gt;"", VLOOKUP(ROUNDDOWN(J40,1),Sublevels!$L$2:$M$21,2), "")</f>
        <v>Superb</v>
      </c>
      <c r="M40" s="16">
        <v>12</v>
      </c>
      <c r="N40" s="12">
        <f t="shared" si="9"/>
        <v>10.749999999999993</v>
      </c>
      <c r="O40" s="13" t="str">
        <f>IF(N40&lt;&gt;"", VLOOKUP(ROUNDDOWN(N40,1),Sublevels!$L$2:$M$11,2), "")</f>
        <v>Superb</v>
      </c>
    </row>
    <row r="41" spans="1:15" ht="15.75" x14ac:dyDescent="0.25">
      <c r="A41" s="16">
        <v>13</v>
      </c>
      <c r="B41" s="12">
        <f t="shared" si="5"/>
        <v>8.8075880758807603</v>
      </c>
      <c r="C41" s="13" t="str">
        <f>IF(B41&lt;&gt;"", VLOOKUP(ROUNDDOWN(B41,1),Sublevels!$L$2:$M$21,2), "")</f>
        <v>Proficient</v>
      </c>
      <c r="D41" s="22"/>
      <c r="E41" s="16">
        <v>13</v>
      </c>
      <c r="F41" s="12">
        <f t="shared" si="6"/>
        <v>6.9697345571818303</v>
      </c>
      <c r="G41" s="13" t="str">
        <f>IF(F41&lt;&gt;"", VLOOKUP(ROUNDDOWN(F41,1),Sublevels!$L$2:$M$21,2), "")</f>
        <v>Competent</v>
      </c>
      <c r="I41" s="16">
        <v>13</v>
      </c>
      <c r="J41" s="12">
        <f t="shared" si="7"/>
        <v>10.37698412698413</v>
      </c>
      <c r="K41" s="13" t="str">
        <f>IF(J41&lt;&gt;"", VLOOKUP(ROUNDDOWN(J41,1),Sublevels!$L$2:$M$21,2), "")</f>
        <v>Superb</v>
      </c>
      <c r="M41" s="16">
        <v>13</v>
      </c>
      <c r="N41" s="12">
        <f t="shared" si="9"/>
        <v>10.916666666666659</v>
      </c>
      <c r="O41" s="13" t="str">
        <f>IF(N41&lt;&gt;"", VLOOKUP(ROUNDDOWN(N41,1),Sublevels!$L$2:$M$11,2), "")</f>
        <v>Superb</v>
      </c>
    </row>
    <row r="42" spans="1:15" ht="15.75" x14ac:dyDescent="0.25">
      <c r="A42" s="16">
        <v>14</v>
      </c>
      <c r="B42" s="12">
        <f t="shared" si="5"/>
        <v>8.9295392953929547</v>
      </c>
      <c r="C42" s="13" t="str">
        <f>IF(B42&lt;&gt;"", VLOOKUP(ROUNDDOWN(B42,1),Sublevels!$L$2:$M$21,2), "")</f>
        <v>Proficient</v>
      </c>
      <c r="D42" s="22"/>
      <c r="E42" s="16">
        <v>14</v>
      </c>
      <c r="F42" s="12">
        <f t="shared" si="6"/>
        <v>7.0416770032249953</v>
      </c>
      <c r="G42" s="13" t="str">
        <f>IF(F42&lt;&gt;"", VLOOKUP(ROUNDDOWN(F42,1),Sublevels!$L$2:$M$21,2), "")</f>
        <v>Respectable</v>
      </c>
      <c r="I42" s="16">
        <v>14</v>
      </c>
      <c r="J42" s="12">
        <f t="shared" si="7"/>
        <v>10.515873015873019</v>
      </c>
      <c r="K42" s="13" t="str">
        <f>IF(J42&lt;&gt;"", VLOOKUP(ROUNDDOWN(J42,1),Sublevels!$L$2:$M$21,2), "")</f>
        <v>Superb</v>
      </c>
      <c r="M42" s="16">
        <v>14</v>
      </c>
      <c r="N42" s="12">
        <f t="shared" si="9"/>
        <v>11.083333333333325</v>
      </c>
      <c r="O42" s="13" t="str">
        <f>IF(N42&lt;&gt;"", VLOOKUP(ROUNDDOWN(N42,1),Sublevels!$L$2:$M$11,2), "")</f>
        <v>Superb</v>
      </c>
    </row>
    <row r="43" spans="1:15" ht="15.75" x14ac:dyDescent="0.25">
      <c r="A43" s="16">
        <v>15</v>
      </c>
      <c r="B43" s="12">
        <f t="shared" si="5"/>
        <v>9.051490514905149</v>
      </c>
      <c r="C43" s="13" t="str">
        <f>IF(B43&lt;&gt;"", VLOOKUP(ROUNDDOWN(B43,1),Sublevels!$L$2:$M$21,2), "")</f>
        <v>Strong</v>
      </c>
      <c r="D43" s="22"/>
      <c r="E43" s="16">
        <v>15</v>
      </c>
      <c r="F43" s="12">
        <f t="shared" si="6"/>
        <v>7.1136194492681604</v>
      </c>
      <c r="G43" s="13" t="str">
        <f>IF(F43&lt;&gt;"", VLOOKUP(ROUNDDOWN(F43,1),Sublevels!$L$2:$M$21,2), "")</f>
        <v>Respectable</v>
      </c>
      <c r="I43" s="16">
        <v>15</v>
      </c>
      <c r="J43" s="12">
        <f t="shared" si="7"/>
        <v>10.654761904761909</v>
      </c>
      <c r="K43" s="13" t="str">
        <f>IF(J43&lt;&gt;"", VLOOKUP(ROUNDDOWN(J43,1),Sublevels!$L$2:$M$21,2), "")</f>
        <v>Superb</v>
      </c>
      <c r="M43" s="16">
        <v>15</v>
      </c>
      <c r="N43" s="12">
        <f t="shared" si="9"/>
        <v>11.249999999999991</v>
      </c>
      <c r="O43" s="13" t="str">
        <f>IF(N43&lt;&gt;"", VLOOKUP(ROUNDDOWN(N43,1),Sublevels!$L$2:$M$11,2), "")</f>
        <v>Superb</v>
      </c>
    </row>
    <row r="44" spans="1:15" ht="15.75" x14ac:dyDescent="0.25">
      <c r="A44" s="16">
        <v>16</v>
      </c>
      <c r="B44" s="12">
        <f t="shared" si="5"/>
        <v>9.1734417344173433</v>
      </c>
      <c r="C44" s="13" t="str">
        <f>IF(B44&lt;&gt;"", VLOOKUP(ROUNDDOWN(B44,1),Sublevels!$L$2:$M$21,2), "")</f>
        <v>Strong</v>
      </c>
      <c r="D44" s="22"/>
      <c r="E44" s="16">
        <v>16</v>
      </c>
      <c r="F44" s="12">
        <f t="shared" si="6"/>
        <v>7.1855618953113254</v>
      </c>
      <c r="G44" s="13" t="str">
        <f>IF(F44&lt;&gt;"", VLOOKUP(ROUNDDOWN(F44,1),Sublevels!$L$2:$M$21,2), "")</f>
        <v>Respectable</v>
      </c>
      <c r="I44" s="16">
        <v>16</v>
      </c>
      <c r="J44" s="12">
        <f t="shared" si="7"/>
        <v>10.793650793650798</v>
      </c>
      <c r="K44" s="13" t="str">
        <f>IF(J44&lt;&gt;"", VLOOKUP(ROUNDDOWN(J44,1),Sublevels!$L$2:$M$21,2), "")</f>
        <v>Superb</v>
      </c>
      <c r="M44" s="16">
        <v>16</v>
      </c>
      <c r="N44" s="12">
        <f t="shared" si="9"/>
        <v>11.416666666666657</v>
      </c>
      <c r="O44" s="13" t="str">
        <f>IF(N44&lt;&gt;"", VLOOKUP(ROUNDDOWN(N44,1),Sublevels!$L$2:$M$11,2), "")</f>
        <v>Superb</v>
      </c>
    </row>
    <row r="45" spans="1:15" x14ac:dyDescent="0.25">
      <c r="D45" s="22"/>
    </row>
    <row r="46" spans="1:15" ht="15.75" x14ac:dyDescent="0.25">
      <c r="A46" s="33">
        <f>A24+1</f>
        <v>4</v>
      </c>
      <c r="B46" s="27">
        <f>B24+1</f>
        <v>19</v>
      </c>
      <c r="C46" s="24"/>
      <c r="D46" s="25"/>
    </row>
    <row r="47" spans="1:15" x14ac:dyDescent="0.25">
      <c r="A47" s="35" t="s">
        <v>73</v>
      </c>
      <c r="B47" s="15">
        <v>2</v>
      </c>
      <c r="C47" s="24"/>
      <c r="D47" s="25"/>
      <c r="E47" s="13" t="s">
        <v>73</v>
      </c>
      <c r="F47" s="15">
        <v>0</v>
      </c>
      <c r="G47" s="24"/>
      <c r="I47" s="13" t="s">
        <v>73</v>
      </c>
      <c r="J47" s="15">
        <v>1</v>
      </c>
      <c r="K47" s="24"/>
      <c r="M47" s="13" t="s">
        <v>73</v>
      </c>
      <c r="N47" s="15">
        <v>1</v>
      </c>
      <c r="O47" s="24"/>
    </row>
    <row r="48" spans="1:15" x14ac:dyDescent="0.25">
      <c r="A48" s="13" t="s">
        <v>95</v>
      </c>
      <c r="B48" s="23">
        <f>B44</f>
        <v>9.1734417344173433</v>
      </c>
      <c r="C48" s="24"/>
      <c r="D48" s="25"/>
      <c r="E48" s="13" t="s">
        <v>95</v>
      </c>
      <c r="F48" s="23">
        <f>F44</f>
        <v>7.1855618953113254</v>
      </c>
      <c r="G48" s="24"/>
      <c r="I48" s="13" t="s">
        <v>95</v>
      </c>
      <c r="J48" s="23">
        <f>J44</f>
        <v>10.793650793650798</v>
      </c>
      <c r="K48" s="24"/>
      <c r="M48" s="13" t="s">
        <v>95</v>
      </c>
      <c r="N48" s="23">
        <f>N44</f>
        <v>11.416666666666657</v>
      </c>
      <c r="O48" s="24"/>
    </row>
    <row r="49" spans="1:15" x14ac:dyDescent="0.25">
      <c r="A49" s="13" t="s">
        <v>4</v>
      </c>
      <c r="B49" s="32">
        <f>1/VLOOKUP(B47,Sublevels!A$4:H$6,A46)</f>
        <v>0.1075268817204301</v>
      </c>
      <c r="C49" s="24"/>
      <c r="D49" s="25"/>
      <c r="E49" s="13" t="s">
        <v>4</v>
      </c>
      <c r="F49" s="32">
        <f>1/VLOOKUP(F47,Sublevels!$A$17:$H$19,$A46)</f>
        <v>7.5187969924812026E-2</v>
      </c>
      <c r="G49" s="24"/>
      <c r="I49" s="13" t="s">
        <v>4</v>
      </c>
      <c r="J49" s="32">
        <f>1/VLOOKUP(J47,Sublevels!$A$29:$H$30,$A46)</f>
        <v>0.12048192771084336</v>
      </c>
      <c r="K49" s="24"/>
      <c r="M49" s="13" t="s">
        <v>4</v>
      </c>
      <c r="N49" s="32">
        <f>1/VLOOKUP(N47,Sublevels!$A$23:$H$24,$A46)</f>
        <v>0.16666666666666666</v>
      </c>
      <c r="O49" s="24"/>
    </row>
    <row r="50" spans="1:15" x14ac:dyDescent="0.25">
      <c r="B50" s="5"/>
      <c r="C50" s="24"/>
      <c r="D50" s="25"/>
      <c r="F50" s="5"/>
      <c r="G50" s="24"/>
      <c r="J50" s="5"/>
      <c r="K50" s="24"/>
      <c r="N50" s="5"/>
      <c r="O50" s="24"/>
    </row>
    <row r="51" spans="1:15" ht="15.75" x14ac:dyDescent="0.25">
      <c r="A51" s="16">
        <v>1</v>
      </c>
      <c r="B51" s="12">
        <f>B48+B49</f>
        <v>9.2809686161377734</v>
      </c>
      <c r="C51" s="13" t="str">
        <f>IF(B51&lt;&gt;"", VLOOKUP(ROUNDDOWN(B51,1),Sublevels!$L$2:$M$21,2), "")</f>
        <v>Strong</v>
      </c>
      <c r="D51" s="22"/>
      <c r="E51" s="16">
        <v>1</v>
      </c>
      <c r="F51" s="12">
        <f>F48+F49</f>
        <v>7.2607498652361375</v>
      </c>
      <c r="G51" s="13" t="str">
        <f>IF(F51&lt;&gt;"", VLOOKUP(ROUNDDOWN(F51,1),Sublevels!$L$2:$M$21,2), "")</f>
        <v>Respectable</v>
      </c>
      <c r="I51" s="16">
        <v>1</v>
      </c>
      <c r="J51" s="12">
        <f>J48+J49</f>
        <v>10.914132721361641</v>
      </c>
      <c r="K51" s="13" t="str">
        <f>IF(J51&lt;&gt;"", VLOOKUP(ROUNDDOWN(J51,1),Sublevels!$L$2:$M$21,2), "")</f>
        <v>Superb</v>
      </c>
      <c r="M51" s="16">
        <v>1</v>
      </c>
      <c r="N51" s="12">
        <f>N48+N49</f>
        <v>11.583333333333323</v>
      </c>
      <c r="O51" s="13" t="str">
        <f>IF(N51&lt;&gt;"", VLOOKUP(ROUNDDOWN(N51,1),Sublevels!$L$2:$M$11,2), "")</f>
        <v>Superb</v>
      </c>
    </row>
    <row r="52" spans="1:15" ht="15.75" x14ac:dyDescent="0.25">
      <c r="A52" s="16">
        <v>2</v>
      </c>
      <c r="B52" s="12">
        <f>B51+B$49</f>
        <v>9.3884954978582034</v>
      </c>
      <c r="C52" s="13" t="str">
        <f>IF(B52&lt;&gt;"", VLOOKUP(ROUNDDOWN(B52,1),Sublevels!$L$2:$M$21,2), "")</f>
        <v>Strong</v>
      </c>
      <c r="D52" s="22"/>
      <c r="E52" s="16">
        <v>2</v>
      </c>
      <c r="F52" s="12">
        <f>F51+F$49</f>
        <v>7.3359378351609497</v>
      </c>
      <c r="G52" s="13" t="str">
        <f>IF(F52&lt;&gt;"", VLOOKUP(ROUNDDOWN(F52,1),Sublevels!$L$2:$M$21,2), "")</f>
        <v>Respectable</v>
      </c>
      <c r="I52" s="16">
        <v>2</v>
      </c>
      <c r="J52" s="12">
        <f>J51+J$49</f>
        <v>11.034614649072484</v>
      </c>
      <c r="K52" s="13" t="str">
        <f>IF(J52&lt;&gt;"", VLOOKUP(ROUNDDOWN(J52,1),Sublevels!$L$2:$M$21,2), "")</f>
        <v>Quality</v>
      </c>
      <c r="M52" s="16">
        <v>2</v>
      </c>
      <c r="N52" s="12">
        <f>N51+N$49</f>
        <v>11.749999999999989</v>
      </c>
      <c r="O52" s="13" t="str">
        <f>IF(N52&lt;&gt;"", VLOOKUP(ROUNDDOWN(N52,1),Sublevels!$L$2:$M$11,2), "")</f>
        <v>Superb</v>
      </c>
    </row>
    <row r="53" spans="1:15" ht="15.75" x14ac:dyDescent="0.25">
      <c r="A53" s="16">
        <v>3</v>
      </c>
      <c r="B53" s="12">
        <f t="shared" ref="B53:B66" si="10">B52+B$49</f>
        <v>9.4960223795786334</v>
      </c>
      <c r="C53" s="13" t="str">
        <f>IF(B53&lt;&gt;"", VLOOKUP(ROUNDDOWN(B53,1),Sublevels!$L$2:$M$21,2), "")</f>
        <v>Strong</v>
      </c>
      <c r="D53" s="22"/>
      <c r="E53" s="16">
        <v>3</v>
      </c>
      <c r="F53" s="12">
        <f t="shared" ref="F53:F66" si="11">F52+F$49</f>
        <v>7.4111258050857618</v>
      </c>
      <c r="G53" s="13" t="str">
        <f>IF(F53&lt;&gt;"", VLOOKUP(ROUNDDOWN(F53,1),Sublevels!$L$2:$M$21,2), "")</f>
        <v>Respectable</v>
      </c>
      <c r="I53" s="16">
        <v>3</v>
      </c>
      <c r="J53" s="12">
        <f t="shared" ref="J53:J66" si="12">J52+J$49</f>
        <v>11.155096576783327</v>
      </c>
      <c r="K53" s="13" t="str">
        <f>IF(J53&lt;&gt;"", VLOOKUP(ROUNDDOWN(J53,1),Sublevels!$L$2:$M$21,2), "")</f>
        <v>Quality</v>
      </c>
      <c r="M53" s="16">
        <v>3</v>
      </c>
      <c r="N53" s="12">
        <f t="shared" ref="N53:N66" si="13">N52+N$49</f>
        <v>11.916666666666655</v>
      </c>
      <c r="O53" s="13" t="str">
        <f>IF(N53&lt;&gt;"", VLOOKUP(ROUNDDOWN(N53,1),Sublevels!$L$2:$M$11,2), "")</f>
        <v>Superb</v>
      </c>
    </row>
    <row r="54" spans="1:15" ht="15.75" x14ac:dyDescent="0.25">
      <c r="A54" s="16">
        <v>4</v>
      </c>
      <c r="B54" s="12">
        <f t="shared" si="10"/>
        <v>9.6035492612990634</v>
      </c>
      <c r="C54" s="13" t="str">
        <f>IF(B54&lt;&gt;"", VLOOKUP(ROUNDDOWN(B54,1),Sublevels!$L$2:$M$21,2), "")</f>
        <v>Strong</v>
      </c>
      <c r="D54" s="22"/>
      <c r="E54" s="16">
        <v>4</v>
      </c>
      <c r="F54" s="12">
        <f t="shared" si="11"/>
        <v>7.4863137750105739</v>
      </c>
      <c r="G54" s="13" t="str">
        <f>IF(F54&lt;&gt;"", VLOOKUP(ROUNDDOWN(F54,1),Sublevels!$L$2:$M$21,2), "")</f>
        <v>Respectable</v>
      </c>
      <c r="I54" s="16">
        <v>4</v>
      </c>
      <c r="J54" s="12">
        <f t="shared" si="12"/>
        <v>11.27557850449417</v>
      </c>
      <c r="K54" s="13" t="str">
        <f>IF(J54&lt;&gt;"", VLOOKUP(ROUNDDOWN(J54,1),Sublevels!$L$2:$M$21,2), "")</f>
        <v>Quality</v>
      </c>
      <c r="M54" s="16">
        <v>4</v>
      </c>
      <c r="N54" s="12">
        <f t="shared" si="13"/>
        <v>12.083333333333321</v>
      </c>
      <c r="O54" s="13" t="str">
        <f>IF(N54&lt;&gt;"", VLOOKUP(ROUNDDOWN(N54,1),Sublevels!$L$2:$M$11,2), "")</f>
        <v>Superb</v>
      </c>
    </row>
    <row r="55" spans="1:15" ht="15.75" x14ac:dyDescent="0.25">
      <c r="A55" s="16">
        <v>5</v>
      </c>
      <c r="B55" s="12">
        <f t="shared" si="10"/>
        <v>9.7110761430194934</v>
      </c>
      <c r="C55" s="13" t="str">
        <f>IF(B55&lt;&gt;"", VLOOKUP(ROUNDDOWN(B55,1),Sublevels!$L$2:$M$21,2), "")</f>
        <v>Strong</v>
      </c>
      <c r="D55" s="22"/>
      <c r="E55" s="16">
        <v>5</v>
      </c>
      <c r="F55" s="12">
        <f t="shared" si="11"/>
        <v>7.5615017449353861</v>
      </c>
      <c r="G55" s="13" t="str">
        <f>IF(F55&lt;&gt;"", VLOOKUP(ROUNDDOWN(F55,1),Sublevels!$L$2:$M$21,2), "")</f>
        <v>Respectable</v>
      </c>
      <c r="I55" s="16">
        <v>5</v>
      </c>
      <c r="J55" s="12">
        <f t="shared" si="12"/>
        <v>11.396060432205013</v>
      </c>
      <c r="K55" s="13" t="str">
        <f>IF(J55&lt;&gt;"", VLOOKUP(ROUNDDOWN(J55,1),Sublevels!$L$2:$M$21,2), "")</f>
        <v>Quality</v>
      </c>
      <c r="M55" s="16">
        <v>5</v>
      </c>
      <c r="N55" s="12">
        <f t="shared" si="13"/>
        <v>12.249999999999988</v>
      </c>
      <c r="O55" s="13" t="str">
        <f>IF(N55&lt;&gt;"", VLOOKUP(ROUNDDOWN(N55,1),Sublevels!$L$2:$M$11,2), "")</f>
        <v>Superb</v>
      </c>
    </row>
    <row r="56" spans="1:15" ht="15.75" x14ac:dyDescent="0.25">
      <c r="A56" s="16">
        <v>6</v>
      </c>
      <c r="B56" s="12">
        <f t="shared" si="10"/>
        <v>9.8186030247399234</v>
      </c>
      <c r="C56" s="13" t="str">
        <f>IF(B56&lt;&gt;"", VLOOKUP(ROUNDDOWN(B56,1),Sublevels!$L$2:$M$21,2), "")</f>
        <v>Strong</v>
      </c>
      <c r="D56" s="22"/>
      <c r="E56" s="16">
        <v>6</v>
      </c>
      <c r="F56" s="12">
        <f t="shared" si="11"/>
        <v>7.6366897148601982</v>
      </c>
      <c r="G56" s="13" t="str">
        <f>IF(F56&lt;&gt;"", VLOOKUP(ROUNDDOWN(F56,1),Sublevels!$L$2:$M$21,2), "")</f>
        <v>Respectable</v>
      </c>
      <c r="I56" s="16">
        <v>6</v>
      </c>
      <c r="J56" s="12">
        <f t="shared" si="12"/>
        <v>11.516542359915857</v>
      </c>
      <c r="K56" s="13" t="str">
        <f>IF(J56&lt;&gt;"", VLOOKUP(ROUNDDOWN(J56,1),Sublevels!$L$2:$M$21,2), "")</f>
        <v>Quality</v>
      </c>
      <c r="M56" s="16">
        <v>6</v>
      </c>
      <c r="N56" s="12">
        <f t="shared" si="13"/>
        <v>12.416666666666654</v>
      </c>
      <c r="O56" s="13" t="str">
        <f>IF(N56&lt;&gt;"", VLOOKUP(ROUNDDOWN(N56,1),Sublevels!$L$2:$M$11,2), "")</f>
        <v>Superb</v>
      </c>
    </row>
    <row r="57" spans="1:15" ht="15.75" x14ac:dyDescent="0.25">
      <c r="A57" s="16">
        <v>7</v>
      </c>
      <c r="B57" s="12">
        <f t="shared" si="10"/>
        <v>9.9261299064603534</v>
      </c>
      <c r="C57" s="13" t="str">
        <f>IF(B57&lt;&gt;"", VLOOKUP(ROUNDDOWN(B57,1),Sublevels!$L$2:$M$21,2), "")</f>
        <v>Strong</v>
      </c>
      <c r="D57" s="22"/>
      <c r="E57" s="16">
        <v>7</v>
      </c>
      <c r="F57" s="12">
        <f t="shared" si="11"/>
        <v>7.7118776847850103</v>
      </c>
      <c r="G57" s="13" t="str">
        <f>IF(F57&lt;&gt;"", VLOOKUP(ROUNDDOWN(F57,1),Sublevels!$L$2:$M$21,2), "")</f>
        <v>Respectable</v>
      </c>
      <c r="I57" s="16">
        <v>7</v>
      </c>
      <c r="J57" s="12">
        <f t="shared" si="12"/>
        <v>11.6370242876267</v>
      </c>
      <c r="K57" s="13" t="str">
        <f>IF(J57&lt;&gt;"", VLOOKUP(ROUNDDOWN(J57,1),Sublevels!$L$2:$M$21,2), "")</f>
        <v>Quality</v>
      </c>
      <c r="M57" s="16">
        <v>7</v>
      </c>
      <c r="N57" s="12">
        <f t="shared" si="13"/>
        <v>12.58333333333332</v>
      </c>
      <c r="O57" s="13" t="str">
        <f>IF(N57&lt;&gt;"", VLOOKUP(ROUNDDOWN(N57,1),Sublevels!$L$2:$M$11,2), "")</f>
        <v>Superb</v>
      </c>
    </row>
    <row r="58" spans="1:15" ht="15.75" x14ac:dyDescent="0.25">
      <c r="A58" s="16">
        <v>8</v>
      </c>
      <c r="B58" s="12">
        <f t="shared" si="10"/>
        <v>10.033656788180783</v>
      </c>
      <c r="C58" s="13" t="str">
        <f>IF(B58&lt;&gt;"", VLOOKUP(ROUNDDOWN(B58,1),Sublevels!$L$2:$M$21,2), "")</f>
        <v>Superb</v>
      </c>
      <c r="D58" s="22"/>
      <c r="E58" s="16">
        <v>8</v>
      </c>
      <c r="F58" s="12">
        <f t="shared" si="11"/>
        <v>7.7870656547098225</v>
      </c>
      <c r="G58" s="13" t="str">
        <f>IF(F58&lt;&gt;"", VLOOKUP(ROUNDDOWN(F58,1),Sublevels!$L$2:$M$21,2), "")</f>
        <v>Respectable</v>
      </c>
      <c r="I58" s="16">
        <v>8</v>
      </c>
      <c r="J58" s="12">
        <f t="shared" si="12"/>
        <v>11.757506215337543</v>
      </c>
      <c r="K58" s="13" t="str">
        <f>IF(J58&lt;&gt;"", VLOOKUP(ROUNDDOWN(J58,1),Sublevels!$L$2:$M$21,2), "")</f>
        <v>Quality</v>
      </c>
      <c r="M58" s="16">
        <v>8</v>
      </c>
      <c r="N58" s="12">
        <f t="shared" si="13"/>
        <v>12.749999999999986</v>
      </c>
      <c r="O58" s="13" t="str">
        <f>IF(N58&lt;&gt;"", VLOOKUP(ROUNDDOWN(N58,1),Sublevels!$L$2:$M$11,2), "")</f>
        <v>Superb</v>
      </c>
    </row>
    <row r="59" spans="1:15" ht="15.75" x14ac:dyDescent="0.25">
      <c r="A59" s="16">
        <v>9</v>
      </c>
      <c r="B59" s="12">
        <f t="shared" si="10"/>
        <v>10.141183669901213</v>
      </c>
      <c r="C59" s="13" t="str">
        <f>IF(B59&lt;&gt;"", VLOOKUP(ROUNDDOWN(B59,1),Sublevels!$L$2:$M$21,2), "")</f>
        <v>Superb</v>
      </c>
      <c r="D59" s="22"/>
      <c r="E59" s="16">
        <v>9</v>
      </c>
      <c r="F59" s="12">
        <f t="shared" si="11"/>
        <v>7.8622536246346346</v>
      </c>
      <c r="G59" s="13" t="str">
        <f>IF(F59&lt;&gt;"", VLOOKUP(ROUNDDOWN(F59,1),Sublevels!$L$2:$M$21,2), "")</f>
        <v>Respectable</v>
      </c>
      <c r="I59" s="16">
        <v>9</v>
      </c>
      <c r="J59" s="12">
        <f t="shared" si="12"/>
        <v>11.877988143048386</v>
      </c>
      <c r="K59" s="13" t="str">
        <f>IF(J59&lt;&gt;"", VLOOKUP(ROUNDDOWN(J59,1),Sublevels!$L$2:$M$21,2), "")</f>
        <v>Quality</v>
      </c>
      <c r="M59" s="16">
        <v>9</v>
      </c>
      <c r="N59" s="12">
        <f t="shared" si="13"/>
        <v>12.916666666666652</v>
      </c>
      <c r="O59" s="13" t="str">
        <f>IF(N59&lt;&gt;"", VLOOKUP(ROUNDDOWN(N59,1),Sublevels!$L$2:$M$11,2), "")</f>
        <v>Superb</v>
      </c>
    </row>
    <row r="60" spans="1:15" ht="15.75" x14ac:dyDescent="0.25">
      <c r="A60" s="16">
        <v>10</v>
      </c>
      <c r="B60" s="12">
        <f t="shared" si="10"/>
        <v>10.248710551621643</v>
      </c>
      <c r="C60" s="13" t="str">
        <f>IF(B60&lt;&gt;"", VLOOKUP(ROUNDDOWN(B60,1),Sublevels!$L$2:$M$21,2), "")</f>
        <v>Superb</v>
      </c>
      <c r="D60" s="22"/>
      <c r="E60" s="16">
        <v>10</v>
      </c>
      <c r="F60" s="12">
        <f t="shared" si="11"/>
        <v>7.9374415945594468</v>
      </c>
      <c r="G60" s="13" t="str">
        <f>IF(F60&lt;&gt;"", VLOOKUP(ROUNDDOWN(F60,1),Sublevels!$L$2:$M$21,2), "")</f>
        <v>Respectable</v>
      </c>
      <c r="I60" s="16">
        <v>10</v>
      </c>
      <c r="J60" s="12">
        <f t="shared" si="12"/>
        <v>11.998470070759229</v>
      </c>
      <c r="K60" s="13" t="str">
        <f>IF(J60&lt;&gt;"", VLOOKUP(ROUNDDOWN(J60,1),Sublevels!$L$2:$M$21,2), "")</f>
        <v>Quality</v>
      </c>
      <c r="M60" s="16">
        <v>10</v>
      </c>
      <c r="N60" s="12">
        <f t="shared" si="13"/>
        <v>13.083333333333318</v>
      </c>
      <c r="O60" s="13" t="str">
        <f>IF(N60&lt;&gt;"", VLOOKUP(ROUNDDOWN(N60,1),Sublevels!$L$2:$M$11,2), "")</f>
        <v>Superb</v>
      </c>
    </row>
    <row r="61" spans="1:15" ht="15.75" x14ac:dyDescent="0.25">
      <c r="A61" s="16">
        <v>11</v>
      </c>
      <c r="B61" s="12">
        <f t="shared" si="10"/>
        <v>10.356237433342073</v>
      </c>
      <c r="C61" s="13" t="str">
        <f>IF(B61&lt;&gt;"", VLOOKUP(ROUNDDOWN(B61,1),Sublevels!$L$2:$M$21,2), "")</f>
        <v>Superb</v>
      </c>
      <c r="D61" s="22"/>
      <c r="E61" s="16">
        <v>11</v>
      </c>
      <c r="F61" s="12">
        <f t="shared" si="11"/>
        <v>8.0126295644842589</v>
      </c>
      <c r="G61" s="13" t="str">
        <f>IF(F61&lt;&gt;"", VLOOKUP(ROUNDDOWN(F61,1),Sublevels!$L$2:$M$21,2), "")</f>
        <v>Proficient</v>
      </c>
      <c r="I61" s="16">
        <v>11</v>
      </c>
      <c r="J61" s="12">
        <f t="shared" si="12"/>
        <v>12.118951998470072</v>
      </c>
      <c r="K61" s="13" t="str">
        <f>IF(J61&lt;&gt;"", VLOOKUP(ROUNDDOWN(J61,1),Sublevels!$L$2:$M$21,2), "")</f>
        <v>Remarkable</v>
      </c>
      <c r="M61" s="16">
        <v>11</v>
      </c>
      <c r="N61" s="12">
        <f t="shared" si="13"/>
        <v>13.249999999999984</v>
      </c>
      <c r="O61" s="13" t="str">
        <f>IF(N61&lt;&gt;"", VLOOKUP(ROUNDDOWN(N61,1),Sublevels!$L$2:$M$11,2), "")</f>
        <v>Superb</v>
      </c>
    </row>
    <row r="62" spans="1:15" ht="15.75" x14ac:dyDescent="0.25">
      <c r="A62" s="16">
        <v>12</v>
      </c>
      <c r="B62" s="12">
        <f t="shared" si="10"/>
        <v>10.463764315062503</v>
      </c>
      <c r="C62" s="13" t="str">
        <f>IF(B62&lt;&gt;"", VLOOKUP(ROUNDDOWN(B62,1),Sublevels!$L$2:$M$21,2), "")</f>
        <v>Superb</v>
      </c>
      <c r="D62" s="22"/>
      <c r="E62" s="16">
        <v>12</v>
      </c>
      <c r="F62" s="12">
        <f t="shared" si="11"/>
        <v>8.087817534409071</v>
      </c>
      <c r="G62" s="13" t="str">
        <f>IF(F62&lt;&gt;"", VLOOKUP(ROUNDDOWN(F62,1),Sublevels!$L$2:$M$21,2), "")</f>
        <v>Proficient</v>
      </c>
      <c r="I62" s="16">
        <v>12</v>
      </c>
      <c r="J62" s="12">
        <f t="shared" si="12"/>
        <v>12.239433926180915</v>
      </c>
      <c r="K62" s="13" t="str">
        <f>IF(J62&lt;&gt;"", VLOOKUP(ROUNDDOWN(J62,1),Sublevels!$L$2:$M$21,2), "")</f>
        <v>Remarkable</v>
      </c>
      <c r="M62" s="16">
        <v>12</v>
      </c>
      <c r="N62" s="12">
        <f t="shared" si="13"/>
        <v>13.41666666666665</v>
      </c>
      <c r="O62" s="13" t="str">
        <f>IF(N62&lt;&gt;"", VLOOKUP(ROUNDDOWN(N62,1),Sublevels!$L$2:$M$11,2), "")</f>
        <v>Superb</v>
      </c>
    </row>
    <row r="63" spans="1:15" ht="15.75" x14ac:dyDescent="0.25">
      <c r="A63" s="16">
        <v>13</v>
      </c>
      <c r="B63" s="12">
        <f t="shared" si="10"/>
        <v>10.571291196782933</v>
      </c>
      <c r="C63" s="13" t="str">
        <f>IF(B63&lt;&gt;"", VLOOKUP(ROUNDDOWN(B63,1),Sublevels!$L$2:$M$21,2), "")</f>
        <v>Superb</v>
      </c>
      <c r="D63" s="22"/>
      <c r="E63" s="16">
        <v>13</v>
      </c>
      <c r="F63" s="12">
        <f t="shared" si="11"/>
        <v>8.1630055043338832</v>
      </c>
      <c r="G63" s="13" t="str">
        <f>IF(F63&lt;&gt;"", VLOOKUP(ROUNDDOWN(F63,1),Sublevels!$L$2:$M$21,2), "")</f>
        <v>Proficient</v>
      </c>
      <c r="I63" s="16">
        <v>13</v>
      </c>
      <c r="J63" s="12">
        <f t="shared" si="12"/>
        <v>12.359915853891758</v>
      </c>
      <c r="K63" s="13" t="str">
        <f>IF(J63&lt;&gt;"", VLOOKUP(ROUNDDOWN(J63,1),Sublevels!$L$2:$M$21,2), "")</f>
        <v>Remarkable</v>
      </c>
      <c r="M63" s="16">
        <v>13</v>
      </c>
      <c r="N63" s="12">
        <f t="shared" si="13"/>
        <v>13.583333333333316</v>
      </c>
      <c r="O63" s="13" t="str">
        <f>IF(N63&lt;&gt;"", VLOOKUP(ROUNDDOWN(N63,1),Sublevels!$L$2:$M$11,2), "")</f>
        <v>Superb</v>
      </c>
    </row>
    <row r="64" spans="1:15" ht="15.75" x14ac:dyDescent="0.25">
      <c r="A64" s="16">
        <v>14</v>
      </c>
      <c r="B64" s="12">
        <f t="shared" si="10"/>
        <v>10.678818078503364</v>
      </c>
      <c r="C64" s="13" t="str">
        <f>IF(B64&lt;&gt;"", VLOOKUP(ROUNDDOWN(B64,1),Sublevels!$L$2:$M$21,2), "")</f>
        <v>Superb</v>
      </c>
      <c r="D64" s="22"/>
      <c r="E64" s="16">
        <v>14</v>
      </c>
      <c r="F64" s="12">
        <f t="shared" si="11"/>
        <v>8.2381934742586953</v>
      </c>
      <c r="G64" s="13" t="str">
        <f>IF(F64&lt;&gt;"", VLOOKUP(ROUNDDOWN(F64,1),Sublevels!$L$2:$M$21,2), "")</f>
        <v>Proficient</v>
      </c>
      <c r="I64" s="16">
        <v>14</v>
      </c>
      <c r="J64" s="12">
        <f t="shared" si="12"/>
        <v>12.480397781602601</v>
      </c>
      <c r="K64" s="13" t="str">
        <f>IF(J64&lt;&gt;"", VLOOKUP(ROUNDDOWN(J64,1),Sublevels!$L$2:$M$21,2), "")</f>
        <v>Remarkable</v>
      </c>
      <c r="M64" s="16">
        <v>14</v>
      </c>
      <c r="N64" s="12">
        <f t="shared" si="13"/>
        <v>13.749999999999982</v>
      </c>
      <c r="O64" s="13" t="str">
        <f>IF(N64&lt;&gt;"", VLOOKUP(ROUNDDOWN(N64,1),Sublevels!$L$2:$M$11,2), "")</f>
        <v>Superb</v>
      </c>
    </row>
    <row r="65" spans="1:15" ht="15.75" x14ac:dyDescent="0.25">
      <c r="A65" s="16">
        <v>15</v>
      </c>
      <c r="B65" s="12">
        <f t="shared" si="10"/>
        <v>10.786344960223794</v>
      </c>
      <c r="C65" s="13" t="str">
        <f>IF(B65&lt;&gt;"", VLOOKUP(ROUNDDOWN(B65,1),Sublevels!$L$2:$M$21,2), "")</f>
        <v>Superb</v>
      </c>
      <c r="D65" s="22"/>
      <c r="E65" s="16">
        <v>15</v>
      </c>
      <c r="F65" s="12">
        <f t="shared" si="11"/>
        <v>8.3133814441835074</v>
      </c>
      <c r="G65" s="13" t="str">
        <f>IF(F65&lt;&gt;"", VLOOKUP(ROUNDDOWN(F65,1),Sublevels!$L$2:$M$21,2), "")</f>
        <v>Proficient</v>
      </c>
      <c r="I65" s="16">
        <v>15</v>
      </c>
      <c r="J65" s="12">
        <f t="shared" si="12"/>
        <v>12.600879709313444</v>
      </c>
      <c r="K65" s="13" t="str">
        <f>IF(J65&lt;&gt;"", VLOOKUP(ROUNDDOWN(J65,1),Sublevels!$L$2:$M$21,2), "")</f>
        <v>Remarkable</v>
      </c>
      <c r="M65" s="16">
        <v>15</v>
      </c>
      <c r="N65" s="12">
        <f t="shared" si="13"/>
        <v>13.916666666666648</v>
      </c>
      <c r="O65" s="13" t="str">
        <f>IF(N65&lt;&gt;"", VLOOKUP(ROUNDDOWN(N65,1),Sublevels!$L$2:$M$11,2), "")</f>
        <v>Superb</v>
      </c>
    </row>
    <row r="66" spans="1:15" ht="15.75" x14ac:dyDescent="0.25">
      <c r="A66" s="16">
        <v>16</v>
      </c>
      <c r="B66" s="12">
        <f t="shared" si="10"/>
        <v>10.893871841944224</v>
      </c>
      <c r="C66" s="13" t="str">
        <f>IF(B66&lt;&gt;"", VLOOKUP(ROUNDDOWN(B66,1),Sublevels!$L$2:$M$21,2), "")</f>
        <v>Superb</v>
      </c>
      <c r="D66" s="22"/>
      <c r="E66" s="16">
        <v>16</v>
      </c>
      <c r="F66" s="12">
        <f t="shared" si="11"/>
        <v>8.3885694141083196</v>
      </c>
      <c r="G66" s="13" t="str">
        <f>IF(F66&lt;&gt;"", VLOOKUP(ROUNDDOWN(F66,1),Sublevels!$L$2:$M$21,2), "")</f>
        <v>Proficient</v>
      </c>
      <c r="I66" s="16">
        <v>16</v>
      </c>
      <c r="J66" s="12">
        <f t="shared" si="12"/>
        <v>12.721361637024287</v>
      </c>
      <c r="K66" s="13" t="str">
        <f>IF(J66&lt;&gt;"", VLOOKUP(ROUNDDOWN(J66,1),Sublevels!$L$2:$M$21,2), "")</f>
        <v>Remarkable</v>
      </c>
      <c r="M66" s="16">
        <v>16</v>
      </c>
      <c r="N66" s="12">
        <f t="shared" si="13"/>
        <v>14.083333333333314</v>
      </c>
      <c r="O66" s="13" t="str">
        <f>IF(N66&lt;&gt;"", VLOOKUP(ROUNDDOWN(N66,1),Sublevels!$L$2:$M$11,2), "")</f>
        <v>Superb</v>
      </c>
    </row>
    <row r="67" spans="1:15" x14ac:dyDescent="0.25">
      <c r="D67" s="22" t="str">
        <f>IF(B67&lt;Sublevels!L$15,Sublevels!M$14,IF(B67&lt;Sublevels!L$16,Sublevels!M$15,IF(B67&lt;Sublevels!L$17,Sublevels!M$16,IF(B67&lt;Sublevels!L$18,Sublevels!M$17,IF(B67&lt;Sublevels!L$19,Sublevels!M$18,IF(B67&lt;Sublevels!L$20,Sublevels!M$19,IF(B67&lt;Sublevels!L$21,Sublevels!M$20)))))))</f>
        <v>Wonderful</v>
      </c>
    </row>
    <row r="68" spans="1:15" ht="15.75" x14ac:dyDescent="0.25">
      <c r="A68" s="33">
        <f>A46+1</f>
        <v>5</v>
      </c>
      <c r="B68" s="27">
        <f>B46+1</f>
        <v>20</v>
      </c>
      <c r="C68" s="24"/>
      <c r="D68" s="25"/>
    </row>
    <row r="69" spans="1:15" x14ac:dyDescent="0.25">
      <c r="A69" s="17" t="s">
        <v>73</v>
      </c>
      <c r="B69" s="15">
        <v>2</v>
      </c>
      <c r="C69" s="24"/>
      <c r="D69" s="25"/>
      <c r="E69" s="13" t="s">
        <v>73</v>
      </c>
      <c r="F69" s="15">
        <v>0</v>
      </c>
      <c r="G69" s="24"/>
      <c r="I69" s="13" t="s">
        <v>73</v>
      </c>
      <c r="J69" s="15">
        <v>1</v>
      </c>
      <c r="K69" s="24"/>
      <c r="M69" s="13" t="s">
        <v>73</v>
      </c>
      <c r="N69" s="15">
        <v>1</v>
      </c>
      <c r="O69" s="24"/>
    </row>
    <row r="70" spans="1:15" x14ac:dyDescent="0.25">
      <c r="A70" s="13" t="s">
        <v>95</v>
      </c>
      <c r="B70" s="23">
        <f>B66</f>
        <v>10.893871841944224</v>
      </c>
      <c r="C70" s="24"/>
      <c r="D70" s="25"/>
      <c r="E70" s="13" t="s">
        <v>95</v>
      </c>
      <c r="F70" s="23">
        <f>F66</f>
        <v>8.3885694141083196</v>
      </c>
      <c r="G70" s="24"/>
      <c r="I70" s="13" t="s">
        <v>95</v>
      </c>
      <c r="J70" s="23">
        <f>J66</f>
        <v>12.721361637024287</v>
      </c>
      <c r="K70" s="24"/>
      <c r="M70" s="13" t="s">
        <v>95</v>
      </c>
      <c r="N70" s="23">
        <f>N66</f>
        <v>14.083333333333314</v>
      </c>
      <c r="O70" s="24"/>
    </row>
    <row r="71" spans="1:15" x14ac:dyDescent="0.25">
      <c r="A71" s="13" t="s">
        <v>4</v>
      </c>
      <c r="B71" s="32">
        <f>1/VLOOKUP(B69,Sublevels!A$4:H$6,A68)</f>
        <v>9.6153846153846145E-2</v>
      </c>
      <c r="C71" s="24"/>
      <c r="D71" s="25"/>
      <c r="E71" s="13" t="s">
        <v>4</v>
      </c>
      <c r="F71" s="32">
        <f>1/VLOOKUP(F69,Sublevels!$A$17:$H$19,$A68)</f>
        <v>7.874015748031496E-2</v>
      </c>
      <c r="G71" s="24"/>
      <c r="I71" s="13" t="s">
        <v>4</v>
      </c>
      <c r="J71" s="32">
        <f>1/VLOOKUP(J69,Sublevels!$A$29:$H$30,$A68)</f>
        <v>0.10638297872340426</v>
      </c>
      <c r="K71" s="24"/>
      <c r="M71" s="13" t="s">
        <v>4</v>
      </c>
      <c r="N71" s="32">
        <f>1/VLOOKUP(N69,Sublevels!$A$23:$H$24,$A68)</f>
        <v>0.16666666666666666</v>
      </c>
      <c r="O71" s="24"/>
    </row>
    <row r="72" spans="1:15" x14ac:dyDescent="0.25">
      <c r="B72" s="5"/>
      <c r="C72" s="24"/>
      <c r="D72" s="25"/>
      <c r="F72" s="5"/>
      <c r="G72" s="24"/>
      <c r="J72" s="5"/>
      <c r="K72" s="24"/>
      <c r="N72" s="5"/>
      <c r="O72" s="24"/>
    </row>
    <row r="73" spans="1:15" ht="15.75" x14ac:dyDescent="0.25">
      <c r="A73" s="16">
        <v>1</v>
      </c>
      <c r="B73" s="12">
        <f>B70+B71</f>
        <v>10.99002568809807</v>
      </c>
      <c r="C73" s="13" t="str">
        <f>IF(B73&lt;&gt;"", VLOOKUP(ROUNDDOWN(B73,1),Sublevels!$L$2:$M$21,2), "")</f>
        <v>Superb</v>
      </c>
      <c r="D73" s="22"/>
      <c r="E73" s="16">
        <v>1</v>
      </c>
      <c r="F73" s="12">
        <f>F70+F71</f>
        <v>8.4673095715886344</v>
      </c>
      <c r="G73" s="13" t="str">
        <f>IF(F73&lt;&gt;"", VLOOKUP(ROUNDDOWN(F73,1),Sublevels!$L$2:$M$21,2), "")</f>
        <v>Proficient</v>
      </c>
      <c r="I73" s="16">
        <v>1</v>
      </c>
      <c r="J73" s="12">
        <f>J70+J71</f>
        <v>12.827744615747692</v>
      </c>
      <c r="K73" s="13" t="str">
        <f>IF(J73&lt;&gt;"", VLOOKUP(ROUNDDOWN(J73,1),Sublevels!$L$2:$M$21,2), "")</f>
        <v>Remarkable</v>
      </c>
      <c r="M73" s="16">
        <v>1</v>
      </c>
      <c r="N73" s="12">
        <f>N70+N71</f>
        <v>14.24999999999998</v>
      </c>
      <c r="O73" s="13" t="str">
        <f>IF(N73&lt;&gt;"", VLOOKUP(ROUNDDOWN(N73,1),Sublevels!$L$2:$M$11,2), "")</f>
        <v>Superb</v>
      </c>
    </row>
    <row r="74" spans="1:15" ht="15.75" x14ac:dyDescent="0.25">
      <c r="A74" s="16">
        <v>2</v>
      </c>
      <c r="B74" s="12">
        <f>B73+B$71</f>
        <v>11.086179534251917</v>
      </c>
      <c r="C74" s="13" t="str">
        <f>IF(B74&lt;&gt;"", VLOOKUP(ROUNDDOWN(B74,1),Sublevels!$L$2:$M$21,2), "")</f>
        <v>Quality</v>
      </c>
      <c r="D74" s="22"/>
      <c r="E74" s="16">
        <v>2</v>
      </c>
      <c r="F74" s="12">
        <f>F73+F$71</f>
        <v>8.5460497290689492</v>
      </c>
      <c r="G74" s="13" t="str">
        <f>IF(F74&lt;&gt;"", VLOOKUP(ROUNDDOWN(F74,1),Sublevels!$L$2:$M$21,2), "")</f>
        <v>Proficient</v>
      </c>
      <c r="I74" s="16">
        <v>2</v>
      </c>
      <c r="J74" s="12">
        <f>J73+J$71</f>
        <v>12.934127594471097</v>
      </c>
      <c r="K74" s="13" t="str">
        <f>IF(J74&lt;&gt;"", VLOOKUP(ROUNDDOWN(J74,1),Sublevels!$L$2:$M$21,2), "")</f>
        <v>Remarkable</v>
      </c>
      <c r="M74" s="16">
        <v>2</v>
      </c>
      <c r="N74" s="12">
        <f>N73+N$71</f>
        <v>14.416666666666647</v>
      </c>
      <c r="O74" s="13" t="str">
        <f>IF(N74&lt;&gt;"", VLOOKUP(ROUNDDOWN(N74,1),Sublevels!$L$2:$M$11,2), "")</f>
        <v>Superb</v>
      </c>
    </row>
    <row r="75" spans="1:15" ht="15.75" x14ac:dyDescent="0.25">
      <c r="A75" s="16">
        <v>3</v>
      </c>
      <c r="B75" s="12">
        <f>B74+B$71</f>
        <v>11.182333380405764</v>
      </c>
      <c r="C75" s="13" t="str">
        <f>IF(B75&lt;&gt;"", VLOOKUP(ROUNDDOWN(B75,1),Sublevels!$L$2:$M$21,2), "")</f>
        <v>Quality</v>
      </c>
      <c r="D75" s="22"/>
      <c r="E75" s="16">
        <v>3</v>
      </c>
      <c r="F75" s="12">
        <f t="shared" ref="F75:F88" si="14">F74+F$71</f>
        <v>8.624789886549264</v>
      </c>
      <c r="G75" s="13" t="str">
        <f>IF(F75&lt;&gt;"", VLOOKUP(ROUNDDOWN(F75,1),Sublevels!$L$2:$M$21,2), "")</f>
        <v>Proficient</v>
      </c>
      <c r="I75" s="16">
        <v>3</v>
      </c>
      <c r="J75" s="12">
        <f t="shared" ref="J75:J88" si="15">J74+J$71</f>
        <v>13.040510573194501</v>
      </c>
      <c r="K75" s="13" t="str">
        <f>IF(J75&lt;&gt;"", VLOOKUP(ROUNDDOWN(J75,1),Sublevels!$L$2:$M$21,2), "")</f>
        <v>Wonderful</v>
      </c>
      <c r="M75" s="16">
        <v>3</v>
      </c>
      <c r="N75" s="12">
        <f t="shared" ref="N75:N78" si="16">N74+N$71</f>
        <v>14.583333333333313</v>
      </c>
      <c r="O75" s="13" t="str">
        <f>IF(N75&lt;&gt;"", VLOOKUP(ROUNDDOWN(N75,1),Sublevels!$L$2:$M$11,2), "")</f>
        <v>Superb</v>
      </c>
    </row>
    <row r="76" spans="1:15" ht="15.75" x14ac:dyDescent="0.25">
      <c r="A76" s="16">
        <v>4</v>
      </c>
      <c r="B76" s="12">
        <f t="shared" ref="B76:B88" si="17">B75+B$71</f>
        <v>11.27848722655961</v>
      </c>
      <c r="C76" s="13" t="str">
        <f>IF(B76&lt;&gt;"", VLOOKUP(ROUNDDOWN(B76,1),Sublevels!$L$2:$M$21,2), "")</f>
        <v>Quality</v>
      </c>
      <c r="D76" s="22"/>
      <c r="E76" s="16">
        <v>4</v>
      </c>
      <c r="F76" s="12">
        <f t="shared" si="14"/>
        <v>8.7035300440295789</v>
      </c>
      <c r="G76" s="13" t="str">
        <f>IF(F76&lt;&gt;"", VLOOKUP(ROUNDDOWN(F76,1),Sublevels!$L$2:$M$21,2), "")</f>
        <v>Proficient</v>
      </c>
      <c r="I76" s="16">
        <v>4</v>
      </c>
      <c r="J76" s="12">
        <f t="shared" si="15"/>
        <v>13.146893551917906</v>
      </c>
      <c r="K76" s="13" t="str">
        <f>IF(J76&lt;&gt;"", VLOOKUP(ROUNDDOWN(J76,1),Sublevels!$L$2:$M$21,2), "")</f>
        <v>Wonderful</v>
      </c>
      <c r="M76" s="16">
        <v>4</v>
      </c>
      <c r="N76" s="12">
        <f t="shared" si="16"/>
        <v>14.749999999999979</v>
      </c>
      <c r="O76" s="13" t="str">
        <f>IF(N76&lt;&gt;"", VLOOKUP(ROUNDDOWN(N76,1),Sublevels!$L$2:$M$11,2), "")</f>
        <v>Superb</v>
      </c>
    </row>
    <row r="77" spans="1:15" ht="15.75" x14ac:dyDescent="0.25">
      <c r="A77" s="16">
        <v>5</v>
      </c>
      <c r="B77" s="12">
        <f t="shared" si="17"/>
        <v>11.374641072713457</v>
      </c>
      <c r="C77" s="13" t="str">
        <f>IF(B77&lt;&gt;"", VLOOKUP(ROUNDDOWN(B77,1),Sublevels!$L$2:$M$21,2), "")</f>
        <v>Quality</v>
      </c>
      <c r="D77" s="22"/>
      <c r="E77" s="16">
        <v>5</v>
      </c>
      <c r="F77" s="12">
        <f t="shared" si="14"/>
        <v>8.7822702015098937</v>
      </c>
      <c r="G77" s="13" t="str">
        <f>IF(F77&lt;&gt;"", VLOOKUP(ROUNDDOWN(F77,1),Sublevels!$L$2:$M$21,2), "")</f>
        <v>Proficient</v>
      </c>
      <c r="I77" s="16">
        <v>5</v>
      </c>
      <c r="J77" s="12">
        <f t="shared" si="15"/>
        <v>13.25327653064131</v>
      </c>
      <c r="K77" s="13" t="str">
        <f>IF(J77&lt;&gt;"", VLOOKUP(ROUNDDOWN(J77,1),Sublevels!$L$2:$M$21,2), "")</f>
        <v>Wonderful</v>
      </c>
      <c r="M77" s="16">
        <v>5</v>
      </c>
      <c r="N77" s="12">
        <f t="shared" si="16"/>
        <v>14.916666666666645</v>
      </c>
      <c r="O77" s="13" t="str">
        <f>IF(N77&lt;&gt;"", VLOOKUP(ROUNDDOWN(N77,1),Sublevels!$L$2:$M$11,2), "")</f>
        <v>Superb</v>
      </c>
    </row>
    <row r="78" spans="1:15" ht="15.75" x14ac:dyDescent="0.25">
      <c r="A78" s="16">
        <v>6</v>
      </c>
      <c r="B78" s="12">
        <f t="shared" si="17"/>
        <v>11.470794918867304</v>
      </c>
      <c r="C78" s="13" t="str">
        <f>IF(B78&lt;&gt;"", VLOOKUP(ROUNDDOWN(B78,1),Sublevels!$L$2:$M$21,2), "")</f>
        <v>Quality</v>
      </c>
      <c r="D78" s="22"/>
      <c r="E78" s="16">
        <v>6</v>
      </c>
      <c r="F78" s="12">
        <f t="shared" si="14"/>
        <v>8.8610103589902085</v>
      </c>
      <c r="G78" s="13" t="str">
        <f>IF(F78&lt;&gt;"", VLOOKUP(ROUNDDOWN(F78,1),Sublevels!$L$2:$M$21,2), "")</f>
        <v>Proficient</v>
      </c>
      <c r="I78" s="16">
        <v>6</v>
      </c>
      <c r="J78" s="12">
        <f t="shared" si="15"/>
        <v>13.359659509364715</v>
      </c>
      <c r="K78" s="13" t="str">
        <f>IF(J78&lt;&gt;"", VLOOKUP(ROUNDDOWN(J78,1),Sublevels!$L$2:$M$21,2), "")</f>
        <v>Wonderful</v>
      </c>
      <c r="M78" s="16">
        <v>6</v>
      </c>
      <c r="N78" s="12">
        <f t="shared" si="16"/>
        <v>15.083333333333311</v>
      </c>
      <c r="O78" s="13" t="str">
        <f>IF(N78&lt;&gt;"", VLOOKUP(ROUNDDOWN(N78,1),Sublevels!$L$2:$M$11,2), "")</f>
        <v>Superb</v>
      </c>
    </row>
    <row r="79" spans="1:15" ht="15.75" x14ac:dyDescent="0.25">
      <c r="A79" s="16">
        <v>7</v>
      </c>
      <c r="B79" s="12">
        <f t="shared" si="17"/>
        <v>11.56694876502115</v>
      </c>
      <c r="C79" s="13" t="str">
        <f>IF(B79&lt;&gt;"", VLOOKUP(ROUNDDOWN(B79,1),Sublevels!$L$2:$M$21,2), "")</f>
        <v>Quality</v>
      </c>
      <c r="D79" s="22"/>
      <c r="E79" s="16">
        <v>7</v>
      </c>
      <c r="F79" s="12">
        <f>F78+F$71</f>
        <v>8.9397505164705233</v>
      </c>
      <c r="G79" s="13" t="str">
        <f>IF(F79&lt;&gt;"", VLOOKUP(ROUNDDOWN(F79,1),Sublevels!$L$2:$M$21,2), "")</f>
        <v>Proficient</v>
      </c>
      <c r="I79" s="16">
        <v>7</v>
      </c>
      <c r="J79" s="12">
        <f>J78+J$71</f>
        <v>13.466042488088119</v>
      </c>
      <c r="K79" s="13" t="str">
        <f>IF(J79&lt;&gt;"", VLOOKUP(ROUNDDOWN(J79,1),Sublevels!$L$2:$M$21,2), "")</f>
        <v>Wonderful</v>
      </c>
      <c r="M79" s="16">
        <v>7</v>
      </c>
      <c r="N79" s="12">
        <f>N78+N$71</f>
        <v>15.249999999999977</v>
      </c>
      <c r="O79" s="13" t="str">
        <f>IF(N79&lt;&gt;"", VLOOKUP(ROUNDDOWN(N79,1),Sublevels!$L$2:$M$11,2), "")</f>
        <v>Superb</v>
      </c>
    </row>
    <row r="80" spans="1:15" ht="15.75" x14ac:dyDescent="0.25">
      <c r="A80" s="16">
        <v>8</v>
      </c>
      <c r="B80" s="12">
        <f t="shared" si="17"/>
        <v>11.663102611174997</v>
      </c>
      <c r="C80" s="13" t="str">
        <f>IF(B80&lt;&gt;"", VLOOKUP(ROUNDDOWN(B80,1),Sublevels!$L$2:$M$21,2), "")</f>
        <v>Quality</v>
      </c>
      <c r="D80" s="22"/>
      <c r="E80" s="16">
        <v>8</v>
      </c>
      <c r="F80" s="12">
        <f t="shared" si="14"/>
        <v>9.0184906739508381</v>
      </c>
      <c r="G80" s="13" t="str">
        <f>IF(F80&lt;&gt;"", VLOOKUP(ROUNDDOWN(F80,1),Sublevels!$L$2:$M$21,2), "")</f>
        <v>Strong</v>
      </c>
      <c r="I80" s="16">
        <v>8</v>
      </c>
      <c r="J80" s="12">
        <f t="shared" si="15"/>
        <v>13.572425466811524</v>
      </c>
      <c r="K80" s="13" t="str">
        <f>IF(J80&lt;&gt;"", VLOOKUP(ROUNDDOWN(J80,1),Sublevels!$L$2:$M$21,2), "")</f>
        <v>Wonderful</v>
      </c>
      <c r="M80" s="16">
        <v>8</v>
      </c>
      <c r="N80" s="12">
        <f t="shared" ref="N80:N88" si="18">N79+N$71</f>
        <v>15.416666666666643</v>
      </c>
      <c r="O80" s="13" t="str">
        <f>IF(N80&lt;&gt;"", VLOOKUP(ROUNDDOWN(N80,1),Sublevels!$L$2:$M$11,2), "")</f>
        <v>Superb</v>
      </c>
    </row>
    <row r="81" spans="1:15" ht="15.75" x14ac:dyDescent="0.25">
      <c r="A81" s="16">
        <v>9</v>
      </c>
      <c r="B81" s="12">
        <f t="shared" si="17"/>
        <v>11.759256457328844</v>
      </c>
      <c r="C81" s="13" t="str">
        <f>IF(B81&lt;&gt;"", VLOOKUP(ROUNDDOWN(B81,1),Sublevels!$L$2:$M$21,2), "")</f>
        <v>Quality</v>
      </c>
      <c r="D81" s="22"/>
      <c r="E81" s="16">
        <v>9</v>
      </c>
      <c r="F81" s="12">
        <f t="shared" si="14"/>
        <v>9.097230831431153</v>
      </c>
      <c r="G81" s="13" t="str">
        <f>IF(F81&lt;&gt;"", VLOOKUP(ROUNDDOWN(F81,1),Sublevels!$L$2:$M$21,2), "")</f>
        <v>Strong</v>
      </c>
      <c r="I81" s="16">
        <v>9</v>
      </c>
      <c r="J81" s="12">
        <f t="shared" si="15"/>
        <v>13.678808445534928</v>
      </c>
      <c r="K81" s="13" t="str">
        <f>IF(J81&lt;&gt;"", VLOOKUP(ROUNDDOWN(J81,1),Sublevels!$L$2:$M$21,2), "")</f>
        <v>Wonderful</v>
      </c>
      <c r="M81" s="16">
        <v>9</v>
      </c>
      <c r="N81" s="12">
        <f t="shared" si="18"/>
        <v>15.583333333333309</v>
      </c>
      <c r="O81" s="13" t="str">
        <f>IF(N81&lt;&gt;"", VLOOKUP(ROUNDDOWN(N81,1),Sublevels!$L$2:$M$11,2), "")</f>
        <v>Superb</v>
      </c>
    </row>
    <row r="82" spans="1:15" ht="15.75" x14ac:dyDescent="0.25">
      <c r="A82" s="16">
        <v>10</v>
      </c>
      <c r="B82" s="12">
        <f t="shared" si="17"/>
        <v>11.855410303482691</v>
      </c>
      <c r="C82" s="13" t="str">
        <f>IF(B82&lt;&gt;"", VLOOKUP(ROUNDDOWN(B82,1),Sublevels!$L$2:$M$21,2), "")</f>
        <v>Quality</v>
      </c>
      <c r="D82" s="22"/>
      <c r="E82" s="16">
        <v>10</v>
      </c>
      <c r="F82" s="12">
        <f t="shared" si="14"/>
        <v>9.1759709889114678</v>
      </c>
      <c r="G82" s="13" t="str">
        <f>IF(F82&lt;&gt;"", VLOOKUP(ROUNDDOWN(F82,1),Sublevels!$L$2:$M$21,2), "")</f>
        <v>Strong</v>
      </c>
      <c r="I82" s="16">
        <v>10</v>
      </c>
      <c r="J82" s="12">
        <f t="shared" si="15"/>
        <v>13.785191424258333</v>
      </c>
      <c r="K82" s="13" t="str">
        <f>IF(J82&lt;&gt;"", VLOOKUP(ROUNDDOWN(J82,1),Sublevels!$L$2:$M$21,2), "")</f>
        <v>Wonderful</v>
      </c>
      <c r="M82" s="16">
        <v>10</v>
      </c>
      <c r="N82" s="12">
        <f t="shared" si="18"/>
        <v>15.749999999999975</v>
      </c>
      <c r="O82" s="13" t="str">
        <f>IF(N82&lt;&gt;"", VLOOKUP(ROUNDDOWN(N82,1),Sublevels!$L$2:$M$11,2), "")</f>
        <v>Superb</v>
      </c>
    </row>
    <row r="83" spans="1:15" ht="15.75" x14ac:dyDescent="0.25">
      <c r="A83" s="16">
        <v>11</v>
      </c>
      <c r="B83" s="12">
        <f t="shared" si="17"/>
        <v>11.951564149636537</v>
      </c>
      <c r="C83" s="13" t="str">
        <f>IF(B83&lt;&gt;"", VLOOKUP(ROUNDDOWN(B83,1),Sublevels!$L$2:$M$21,2), "")</f>
        <v>Quality</v>
      </c>
      <c r="D83" s="22"/>
      <c r="E83" s="16">
        <v>11</v>
      </c>
      <c r="F83" s="12">
        <f t="shared" si="14"/>
        <v>9.2547111463917826</v>
      </c>
      <c r="G83" s="13" t="str">
        <f>IF(F83&lt;&gt;"", VLOOKUP(ROUNDDOWN(F83,1),Sublevels!$L$2:$M$21,2), "")</f>
        <v>Strong</v>
      </c>
      <c r="I83" s="16">
        <v>11</v>
      </c>
      <c r="J83" s="12">
        <f t="shared" si="15"/>
        <v>13.891574402981737</v>
      </c>
      <c r="K83" s="13" t="str">
        <f>IF(J83&lt;&gt;"", VLOOKUP(ROUNDDOWN(J83,1),Sublevels!$L$2:$M$21,2), "")</f>
        <v>Wonderful</v>
      </c>
      <c r="M83" s="16">
        <v>11</v>
      </c>
      <c r="N83" s="12">
        <f t="shared" si="18"/>
        <v>15.916666666666641</v>
      </c>
      <c r="O83" s="13" t="str">
        <f>IF(N83&lt;&gt;"", VLOOKUP(ROUNDDOWN(N83,1),Sublevels!$L$2:$M$11,2), "")</f>
        <v>Superb</v>
      </c>
    </row>
    <row r="84" spans="1:15" ht="15.75" x14ac:dyDescent="0.25">
      <c r="A84" s="16">
        <v>12</v>
      </c>
      <c r="B84" s="12">
        <f t="shared" si="17"/>
        <v>12.047717995790384</v>
      </c>
      <c r="C84" s="13" t="str">
        <f>IF(B84&lt;&gt;"", VLOOKUP(ROUNDDOWN(B84,1),Sublevels!$L$2:$M$21,2), "")</f>
        <v>Remarkable</v>
      </c>
      <c r="D84" s="22"/>
      <c r="E84" s="16">
        <v>12</v>
      </c>
      <c r="F84" s="12">
        <f t="shared" si="14"/>
        <v>9.3334513038720974</v>
      </c>
      <c r="G84" s="13" t="str">
        <f>IF(F84&lt;&gt;"", VLOOKUP(ROUNDDOWN(F84,1),Sublevels!$L$2:$M$21,2), "")</f>
        <v>Strong</v>
      </c>
      <c r="I84" s="16">
        <v>12</v>
      </c>
      <c r="J84" s="12">
        <f t="shared" si="15"/>
        <v>13.997957381705142</v>
      </c>
      <c r="K84" s="13" t="str">
        <f>IF(J84&lt;&gt;"", VLOOKUP(ROUNDDOWN(J84,1),Sublevels!$L$2:$M$21,2), "")</f>
        <v>Wonderful</v>
      </c>
      <c r="M84" s="16">
        <v>12</v>
      </c>
      <c r="N84" s="12">
        <f t="shared" si="18"/>
        <v>16.083333333333307</v>
      </c>
      <c r="O84" s="13" t="str">
        <f>IF(N84&lt;&gt;"", VLOOKUP(ROUNDDOWN(N84,1),Sublevels!$L$2:$M$11,2), "")</f>
        <v>Superb</v>
      </c>
    </row>
    <row r="85" spans="1:15" ht="15.75" x14ac:dyDescent="0.25">
      <c r="A85" s="16">
        <v>13</v>
      </c>
      <c r="B85" s="12">
        <f t="shared" si="17"/>
        <v>12.143871841944231</v>
      </c>
      <c r="C85" s="13" t="str">
        <f>IF(B85&lt;&gt;"", VLOOKUP(ROUNDDOWN(B85,1),Sublevels!$L$2:$M$21,2), "")</f>
        <v>Remarkable</v>
      </c>
      <c r="D85" s="22"/>
      <c r="E85" s="16">
        <v>13</v>
      </c>
      <c r="F85" s="12">
        <f t="shared" si="14"/>
        <v>9.4121914613524122</v>
      </c>
      <c r="G85" s="13" t="str">
        <f>IF(F85&lt;&gt;"", VLOOKUP(ROUNDDOWN(F85,1),Sublevels!$L$2:$M$21,2), "")</f>
        <v>Strong</v>
      </c>
      <c r="I85" s="16">
        <v>13</v>
      </c>
      <c r="J85" s="12">
        <f t="shared" si="15"/>
        <v>14.104340360428546</v>
      </c>
      <c r="K85" s="13" t="str">
        <f>IF(J85&lt;&gt;"", VLOOKUP(ROUNDDOWN(J85,1),Sublevels!$L$2:$M$21,2), "")</f>
        <v>Exceptional</v>
      </c>
      <c r="M85" s="16">
        <v>13</v>
      </c>
      <c r="N85" s="12">
        <f t="shared" si="18"/>
        <v>16.249999999999975</v>
      </c>
      <c r="O85" s="13" t="str">
        <f>IF(N85&lt;&gt;"", VLOOKUP(ROUNDDOWN(N85,1),Sublevels!$L$2:$M$11,2), "")</f>
        <v>Superb</v>
      </c>
    </row>
    <row r="86" spans="1:15" ht="15.75" x14ac:dyDescent="0.25">
      <c r="A86" s="16">
        <v>14</v>
      </c>
      <c r="B86" s="12">
        <f t="shared" si="17"/>
        <v>12.240025688098077</v>
      </c>
      <c r="C86" s="13" t="str">
        <f>IF(B86&lt;&gt;"", VLOOKUP(ROUNDDOWN(B86,1),Sublevels!$L$2:$M$21,2), "")</f>
        <v>Remarkable</v>
      </c>
      <c r="D86" s="22"/>
      <c r="E86" s="16">
        <v>14</v>
      </c>
      <c r="F86" s="12">
        <f t="shared" si="14"/>
        <v>9.4909316188327271</v>
      </c>
      <c r="G86" s="13" t="str">
        <f>IF(F86&lt;&gt;"", VLOOKUP(ROUNDDOWN(F86,1),Sublevels!$L$2:$M$21,2), "")</f>
        <v>Strong</v>
      </c>
      <c r="I86" s="16">
        <v>14</v>
      </c>
      <c r="J86" s="12">
        <f t="shared" si="15"/>
        <v>14.210723339151951</v>
      </c>
      <c r="K86" s="13" t="str">
        <f>IF(J86&lt;&gt;"", VLOOKUP(ROUNDDOWN(J86,1),Sublevels!$L$2:$M$21,2), "")</f>
        <v>Exceptional</v>
      </c>
      <c r="M86" s="16">
        <v>14</v>
      </c>
      <c r="N86" s="12">
        <f t="shared" si="18"/>
        <v>16.416666666666643</v>
      </c>
      <c r="O86" s="13" t="str">
        <f>IF(N86&lt;&gt;"", VLOOKUP(ROUNDDOWN(N86,1),Sublevels!$L$2:$M$11,2), "")</f>
        <v>Superb</v>
      </c>
    </row>
    <row r="87" spans="1:15" ht="15.75" x14ac:dyDescent="0.25">
      <c r="A87" s="16">
        <v>15</v>
      </c>
      <c r="B87" s="12">
        <f t="shared" si="17"/>
        <v>12.336179534251924</v>
      </c>
      <c r="C87" s="13" t="str">
        <f>IF(B87&lt;&gt;"", VLOOKUP(ROUNDDOWN(B87,1),Sublevels!$L$2:$M$21,2), "")</f>
        <v>Remarkable</v>
      </c>
      <c r="D87" s="22"/>
      <c r="E87" s="16">
        <v>15</v>
      </c>
      <c r="F87" s="12">
        <f t="shared" si="14"/>
        <v>9.5696717763130419</v>
      </c>
      <c r="G87" s="13" t="str">
        <f>IF(F87&lt;&gt;"", VLOOKUP(ROUNDDOWN(F87,1),Sublevels!$L$2:$M$21,2), "")</f>
        <v>Strong</v>
      </c>
      <c r="I87" s="16">
        <v>15</v>
      </c>
      <c r="J87" s="12">
        <f t="shared" si="15"/>
        <v>14.317106317875355</v>
      </c>
      <c r="K87" s="13" t="str">
        <f>IF(J87&lt;&gt;"", VLOOKUP(ROUNDDOWN(J87,1),Sublevels!$L$2:$M$21,2), "")</f>
        <v>Exceptional</v>
      </c>
      <c r="M87" s="16">
        <v>15</v>
      </c>
      <c r="N87" s="12">
        <f t="shared" si="18"/>
        <v>16.583333333333311</v>
      </c>
      <c r="O87" s="13" t="str">
        <f>IF(N87&lt;&gt;"", VLOOKUP(ROUNDDOWN(N87,1),Sublevels!$L$2:$M$11,2), "")</f>
        <v>Superb</v>
      </c>
    </row>
    <row r="88" spans="1:15" ht="15.75" x14ac:dyDescent="0.25">
      <c r="A88" s="16">
        <v>16</v>
      </c>
      <c r="B88" s="12">
        <f t="shared" si="17"/>
        <v>12.432333380405771</v>
      </c>
      <c r="C88" s="13" t="str">
        <f>IF(B88&lt;&gt;"", VLOOKUP(ROUNDDOWN(B88,1),Sublevels!$L$2:$M$21,2), "")</f>
        <v>Remarkable</v>
      </c>
      <c r="D88" s="22"/>
      <c r="E88" s="16">
        <v>16</v>
      </c>
      <c r="F88" s="12">
        <f t="shared" si="14"/>
        <v>9.6484119337933567</v>
      </c>
      <c r="G88" s="13" t="str">
        <f>IF(F88&lt;&gt;"", VLOOKUP(ROUNDDOWN(F88,1),Sublevels!$L$2:$M$21,2), "")</f>
        <v>Strong</v>
      </c>
      <c r="I88" s="16">
        <v>16</v>
      </c>
      <c r="J88" s="12">
        <f t="shared" si="15"/>
        <v>14.42348929659876</v>
      </c>
      <c r="K88" s="13" t="str">
        <f>IF(J88&lt;&gt;"", VLOOKUP(ROUNDDOWN(J88,1),Sublevels!$L$2:$M$21,2), "")</f>
        <v>Exceptional</v>
      </c>
      <c r="M88" s="16">
        <v>16</v>
      </c>
      <c r="N88" s="12">
        <f t="shared" si="18"/>
        <v>16.749999999999979</v>
      </c>
      <c r="O88" s="13" t="str">
        <f>IF(N88&lt;&gt;"", VLOOKUP(ROUNDDOWN(N88,1),Sublevels!$L$2:$M$11,2), "")</f>
        <v>Superb</v>
      </c>
    </row>
    <row r="90" spans="1:15" ht="15.75" x14ac:dyDescent="0.25">
      <c r="A90" s="33">
        <f>A68+1</f>
        <v>6</v>
      </c>
      <c r="B90" s="27">
        <f>B68+1</f>
        <v>21</v>
      </c>
      <c r="C90" s="24"/>
      <c r="D90" s="25"/>
    </row>
    <row r="91" spans="1:15" x14ac:dyDescent="0.25">
      <c r="A91" s="13" t="s">
        <v>73</v>
      </c>
      <c r="B91" s="15">
        <v>2</v>
      </c>
      <c r="C91" s="24"/>
      <c r="D91" s="25"/>
      <c r="E91" s="13" t="s">
        <v>73</v>
      </c>
      <c r="F91" s="15">
        <v>0</v>
      </c>
      <c r="G91" s="24"/>
      <c r="I91" s="13" t="s">
        <v>73</v>
      </c>
      <c r="J91" s="15">
        <v>1</v>
      </c>
      <c r="K91" s="24"/>
      <c r="M91" s="13" t="s">
        <v>73</v>
      </c>
      <c r="N91" s="15">
        <v>1</v>
      </c>
      <c r="O91" s="24"/>
    </row>
    <row r="92" spans="1:15" x14ac:dyDescent="0.25">
      <c r="A92" s="13" t="s">
        <v>95</v>
      </c>
      <c r="B92" s="23">
        <f>B88</f>
        <v>12.432333380405771</v>
      </c>
      <c r="C92" s="24"/>
      <c r="D92" s="25"/>
      <c r="E92" s="13" t="s">
        <v>95</v>
      </c>
      <c r="F92" s="23">
        <f>F88</f>
        <v>9.6484119337933567</v>
      </c>
      <c r="G92" s="24"/>
      <c r="I92" s="13" t="s">
        <v>95</v>
      </c>
      <c r="J92" s="23">
        <f>J88</f>
        <v>14.42348929659876</v>
      </c>
      <c r="K92" s="24"/>
      <c r="M92" s="13" t="s">
        <v>95</v>
      </c>
      <c r="N92" s="23">
        <f>N88</f>
        <v>16.749999999999979</v>
      </c>
      <c r="O92" s="24"/>
    </row>
    <row r="93" spans="1:15" x14ac:dyDescent="0.25">
      <c r="A93" s="13" t="s">
        <v>4</v>
      </c>
      <c r="B93" s="32">
        <f>1/VLOOKUP(B91,Sublevels!A$4:H$6,A90)</f>
        <v>8.6206896551724144E-2</v>
      </c>
      <c r="C93" s="24"/>
      <c r="D93" s="25"/>
      <c r="E93" s="13" t="s">
        <v>4</v>
      </c>
      <c r="F93" s="32">
        <f>1/VLOOKUP(F91,Sublevels!$A$17:$H$19,$A90)</f>
        <v>8.1967213114754106E-2</v>
      </c>
      <c r="G93" s="24"/>
      <c r="I93" s="13" t="s">
        <v>4</v>
      </c>
      <c r="J93" s="32">
        <f>1/VLOOKUP(J91,Sublevels!$A$29:$H$30,$A90)</f>
        <v>9.5238095238095233E-2</v>
      </c>
      <c r="K93" s="24"/>
      <c r="M93" s="13" t="s">
        <v>4</v>
      </c>
      <c r="N93" s="32">
        <f>1/VLOOKUP(N91,Sublevels!$A$23:$H$24,$A90)</f>
        <v>0.16666666666666666</v>
      </c>
      <c r="O93" s="24"/>
    </row>
    <row r="94" spans="1:15" x14ac:dyDescent="0.25">
      <c r="B94" s="5"/>
      <c r="C94" s="24"/>
      <c r="D94" s="25"/>
      <c r="F94" s="5"/>
      <c r="G94" s="24"/>
      <c r="J94" s="5"/>
      <c r="K94" s="24"/>
      <c r="N94" s="5"/>
      <c r="O94" s="24"/>
    </row>
    <row r="95" spans="1:15" ht="15.75" x14ac:dyDescent="0.25">
      <c r="A95" s="16">
        <v>1</v>
      </c>
      <c r="B95" s="12">
        <f>B92+B93</f>
        <v>12.518540276957495</v>
      </c>
      <c r="C95" s="13" t="str">
        <f>IF(B95&lt;&gt;"", VLOOKUP(ROUNDDOWN(B95,1),Sublevels!$L$2:$M$21,2), "")</f>
        <v>Remarkable</v>
      </c>
      <c r="D95" s="22"/>
      <c r="E95" s="16">
        <v>1</v>
      </c>
      <c r="F95" s="12">
        <f>F92+F93</f>
        <v>9.7303791469081116</v>
      </c>
      <c r="G95" s="13" t="str">
        <f>IF(F95&lt;&gt;"", VLOOKUP(ROUNDDOWN(F95,1),Sublevels!$L$2:$M$21,2), "")</f>
        <v>Strong</v>
      </c>
      <c r="I95" s="16">
        <v>1</v>
      </c>
      <c r="J95" s="12">
        <f>J92+J93</f>
        <v>14.518727391836855</v>
      </c>
      <c r="K95" s="13" t="str">
        <f>IF(J95&lt;&gt;"", VLOOKUP(ROUNDDOWN(J95,1),Sublevels!$L$2:$M$21,2), "")</f>
        <v>Exceptional</v>
      </c>
      <c r="M95" s="16">
        <v>1</v>
      </c>
      <c r="N95" s="12">
        <f>N92+N93</f>
        <v>16.916666666666647</v>
      </c>
      <c r="O95" s="13" t="str">
        <f>IF(N95&lt;&gt;"", VLOOKUP(ROUNDDOWN(N95,1),Sublevels!$L$2:$M$11,2), "")</f>
        <v>Superb</v>
      </c>
    </row>
    <row r="96" spans="1:15" ht="15.75" x14ac:dyDescent="0.25">
      <c r="A96" s="16">
        <v>2</v>
      </c>
      <c r="B96" s="12">
        <f>B95+B$93</f>
        <v>12.604747173509219</v>
      </c>
      <c r="C96" s="13" t="str">
        <f>IF(B96&lt;&gt;"", VLOOKUP(ROUNDDOWN(B96,1),Sublevels!$L$2:$M$21,2), "")</f>
        <v>Remarkable</v>
      </c>
      <c r="D96" s="22"/>
      <c r="E96" s="16">
        <v>2</v>
      </c>
      <c r="F96" s="12">
        <f>F95+F$93</f>
        <v>9.8123463600228664</v>
      </c>
      <c r="G96" s="13" t="str">
        <f>IF(F96&lt;&gt;"", VLOOKUP(ROUNDDOWN(F96,1),Sublevels!$L$2:$M$21,2), "")</f>
        <v>Strong</v>
      </c>
      <c r="I96" s="16">
        <v>2</v>
      </c>
      <c r="J96" s="12">
        <f>J95+J$93</f>
        <v>14.61396548707495</v>
      </c>
      <c r="K96" s="13" t="str">
        <f>IF(J96&lt;&gt;"", VLOOKUP(ROUNDDOWN(J96,1),Sublevels!$L$2:$M$21,2), "")</f>
        <v>Exceptional</v>
      </c>
      <c r="M96" s="16">
        <v>2</v>
      </c>
      <c r="N96" s="12">
        <f>N95+N$93</f>
        <v>17.083333333333314</v>
      </c>
      <c r="O96" s="13" t="str">
        <f>IF(N96&lt;&gt;"", VLOOKUP(ROUNDDOWN(N96,1),Sublevels!$L$2:$M$11,2), "")</f>
        <v>Superb</v>
      </c>
    </row>
    <row r="97" spans="1:15" ht="15.75" x14ac:dyDescent="0.25">
      <c r="A97" s="16">
        <v>3</v>
      </c>
      <c r="B97" s="12">
        <f t="shared" ref="B97:B110" si="19">B96+B$93</f>
        <v>12.690954070060943</v>
      </c>
      <c r="C97" s="13" t="str">
        <f>IF(B97&lt;&gt;"", VLOOKUP(ROUNDDOWN(B97,1),Sublevels!$L$2:$M$21,2), "")</f>
        <v>Remarkable</v>
      </c>
      <c r="D97" s="22"/>
      <c r="E97" s="16">
        <v>3</v>
      </c>
      <c r="F97" s="12">
        <f>F96+F$93</f>
        <v>9.8943135731376213</v>
      </c>
      <c r="G97" s="13" t="str">
        <f>IF(F97&lt;&gt;"", VLOOKUP(ROUNDDOWN(F97,1),Sublevels!$L$2:$M$21,2), "")</f>
        <v>Strong</v>
      </c>
      <c r="I97" s="16">
        <v>3</v>
      </c>
      <c r="J97" s="12">
        <f>J96+J$93</f>
        <v>14.709203582313044</v>
      </c>
      <c r="K97" s="13" t="str">
        <f>IF(J97&lt;&gt;"", VLOOKUP(ROUNDDOWN(J97,1),Sublevels!$L$2:$M$21,2), "")</f>
        <v>Exceptional</v>
      </c>
      <c r="M97" s="16">
        <v>3</v>
      </c>
      <c r="N97" s="12">
        <f t="shared" ref="N97:N110" si="20">N96+N$93</f>
        <v>17.249999999999982</v>
      </c>
      <c r="O97" s="13" t="str">
        <f>IF(N97&lt;&gt;"", VLOOKUP(ROUNDDOWN(N97,1),Sublevels!$L$2:$M$11,2), "")</f>
        <v>Superb</v>
      </c>
    </row>
    <row r="98" spans="1:15" ht="15.75" x14ac:dyDescent="0.25">
      <c r="A98" s="16">
        <v>4</v>
      </c>
      <c r="B98" s="12">
        <f t="shared" si="19"/>
        <v>12.777160966612668</v>
      </c>
      <c r="C98" s="13" t="str">
        <f>IF(B98&lt;&gt;"", VLOOKUP(ROUNDDOWN(B98,1),Sublevels!$L$2:$M$21,2), "")</f>
        <v>Remarkable</v>
      </c>
      <c r="D98" s="22"/>
      <c r="E98" s="16">
        <v>4</v>
      </c>
      <c r="F98" s="12">
        <f t="shared" ref="F97:F110" si="21">F97+F$93</f>
        <v>9.9762807862523761</v>
      </c>
      <c r="G98" s="13" t="str">
        <f>IF(F98&lt;&gt;"", VLOOKUP(ROUNDDOWN(F98,1),Sublevels!$L$2:$M$21,2), "")</f>
        <v>Strong</v>
      </c>
      <c r="I98" s="16">
        <v>4</v>
      </c>
      <c r="J98" s="12">
        <f t="shared" ref="J97:J110" si="22">J97+J$93</f>
        <v>14.804441677551139</v>
      </c>
      <c r="K98" s="13" t="str">
        <f>IF(J98&lt;&gt;"", VLOOKUP(ROUNDDOWN(J98,1),Sublevels!$L$2:$M$21,2), "")</f>
        <v>Exceptional</v>
      </c>
      <c r="M98" s="16">
        <v>4</v>
      </c>
      <c r="N98" s="12">
        <f t="shared" si="20"/>
        <v>17.41666666666665</v>
      </c>
      <c r="O98" s="13" t="str">
        <f>IF(N98&lt;&gt;"", VLOOKUP(ROUNDDOWN(N98,1),Sublevels!$L$2:$M$11,2), "")</f>
        <v>Superb</v>
      </c>
    </row>
    <row r="99" spans="1:15" ht="15.75" x14ac:dyDescent="0.25">
      <c r="A99" s="16">
        <v>5</v>
      </c>
      <c r="B99" s="12">
        <f t="shared" si="19"/>
        <v>12.863367863164392</v>
      </c>
      <c r="C99" s="13" t="str">
        <f>IF(B99&lt;&gt;"", VLOOKUP(ROUNDDOWN(B99,1),Sublevels!$L$2:$M$21,2), "")</f>
        <v>Remarkable</v>
      </c>
      <c r="D99" s="22"/>
      <c r="E99" s="16">
        <v>5</v>
      </c>
      <c r="F99" s="12">
        <f t="shared" si="21"/>
        <v>10.058247999367131</v>
      </c>
      <c r="G99" s="13" t="str">
        <f>IF(F99&lt;&gt;"", VLOOKUP(ROUNDDOWN(F99,1),Sublevels!$L$2:$M$21,2), "")</f>
        <v>Superb</v>
      </c>
      <c r="I99" s="16">
        <v>5</v>
      </c>
      <c r="J99" s="12">
        <f t="shared" si="22"/>
        <v>14.899679772789234</v>
      </c>
      <c r="K99" s="13" t="str">
        <f>IF(J99&lt;&gt;"", VLOOKUP(ROUNDDOWN(J99,1),Sublevels!$L$2:$M$21,2), "")</f>
        <v>Exceptional</v>
      </c>
      <c r="M99" s="16">
        <v>5</v>
      </c>
      <c r="N99" s="12">
        <f t="shared" si="20"/>
        <v>17.583333333333318</v>
      </c>
      <c r="O99" s="13" t="str">
        <f>IF(N99&lt;&gt;"", VLOOKUP(ROUNDDOWN(N99,1),Sublevels!$L$2:$M$11,2), "")</f>
        <v>Superb</v>
      </c>
    </row>
    <row r="100" spans="1:15" ht="15.75" x14ac:dyDescent="0.25">
      <c r="A100" s="16">
        <v>6</v>
      </c>
      <c r="B100" s="12">
        <f t="shared" si="19"/>
        <v>12.949574759716116</v>
      </c>
      <c r="C100" s="13" t="str">
        <f>IF(B100&lt;&gt;"", VLOOKUP(ROUNDDOWN(B100,1),Sublevels!$L$2:$M$21,2), "")</f>
        <v>Remarkable</v>
      </c>
      <c r="D100" s="22"/>
      <c r="E100" s="16">
        <v>6</v>
      </c>
      <c r="F100" s="12">
        <f t="shared" si="21"/>
        <v>10.140215212481886</v>
      </c>
      <c r="G100" s="13" t="str">
        <f>IF(F100&lt;&gt;"", VLOOKUP(ROUNDDOWN(F100,1),Sublevels!$L$2:$M$21,2), "")</f>
        <v>Superb</v>
      </c>
      <c r="I100" s="16">
        <v>6</v>
      </c>
      <c r="J100" s="12">
        <f t="shared" si="22"/>
        <v>14.994917868027329</v>
      </c>
      <c r="K100" s="13" t="str">
        <f>IF(J100&lt;&gt;"", VLOOKUP(ROUNDDOWN(J100,1),Sublevels!$L$2:$M$21,2), "")</f>
        <v>Exceptional</v>
      </c>
      <c r="M100" s="16">
        <v>6</v>
      </c>
      <c r="N100" s="12">
        <f t="shared" si="20"/>
        <v>17.749999999999986</v>
      </c>
      <c r="O100" s="13" t="str">
        <f>IF(N100&lt;&gt;"", VLOOKUP(ROUNDDOWN(N100,1),Sublevels!$L$2:$M$11,2), "")</f>
        <v>Superb</v>
      </c>
    </row>
    <row r="101" spans="1:15" ht="15.75" x14ac:dyDescent="0.25">
      <c r="A101" s="16">
        <v>7</v>
      </c>
      <c r="B101" s="12">
        <f t="shared" si="19"/>
        <v>13.03578165626784</v>
      </c>
      <c r="C101" s="13" t="str">
        <f>IF(B101&lt;&gt;"", VLOOKUP(ROUNDDOWN(B101,1),Sublevels!$L$2:$M$21,2), "")</f>
        <v>Wonderful</v>
      </c>
      <c r="D101" s="22"/>
      <c r="E101" s="16">
        <v>7</v>
      </c>
      <c r="F101" s="12">
        <f t="shared" si="21"/>
        <v>10.222182425596641</v>
      </c>
      <c r="G101" s="13" t="str">
        <f>IF(F101&lt;&gt;"", VLOOKUP(ROUNDDOWN(F101,1),Sublevels!$L$2:$M$21,2), "")</f>
        <v>Superb</v>
      </c>
      <c r="I101" s="16">
        <v>7</v>
      </c>
      <c r="J101" s="12">
        <f t="shared" si="22"/>
        <v>15.090155963265424</v>
      </c>
      <c r="K101" s="13" t="str">
        <f>IF(J101&lt;&gt;"", VLOOKUP(ROUNDDOWN(J101,1),Sublevels!$L$2:$M$21,2), "")</f>
        <v>Sensational</v>
      </c>
      <c r="M101" s="16">
        <v>7</v>
      </c>
      <c r="N101" s="12">
        <f t="shared" si="20"/>
        <v>17.916666666666654</v>
      </c>
      <c r="O101" s="13" t="str">
        <f>IF(N101&lt;&gt;"", VLOOKUP(ROUNDDOWN(N101,1),Sublevels!$L$2:$M$11,2), "")</f>
        <v>Superb</v>
      </c>
    </row>
    <row r="102" spans="1:15" ht="15.75" x14ac:dyDescent="0.25">
      <c r="A102" s="16">
        <v>8</v>
      </c>
      <c r="B102" s="12">
        <f t="shared" si="19"/>
        <v>13.121988552819564</v>
      </c>
      <c r="C102" s="13" t="str">
        <f>IF(B102&lt;&gt;"", VLOOKUP(ROUNDDOWN(B102,1),Sublevels!$L$2:$M$21,2), "")</f>
        <v>Wonderful</v>
      </c>
      <c r="D102" s="22"/>
      <c r="E102" s="16">
        <v>8</v>
      </c>
      <c r="F102" s="12">
        <f t="shared" si="21"/>
        <v>10.304149638711396</v>
      </c>
      <c r="G102" s="13" t="str">
        <f>IF(F102&lt;&gt;"", VLOOKUP(ROUNDDOWN(F102,1),Sublevels!$L$2:$M$21,2), "")</f>
        <v>Superb</v>
      </c>
      <c r="I102" s="16">
        <v>8</v>
      </c>
      <c r="J102" s="12">
        <f t="shared" si="22"/>
        <v>15.185394058503519</v>
      </c>
      <c r="K102" s="13" t="str">
        <f>IF(J102&lt;&gt;"", VLOOKUP(ROUNDDOWN(J102,1),Sublevels!$L$2:$M$21,2), "")</f>
        <v>Sensational</v>
      </c>
      <c r="M102" s="16">
        <v>8</v>
      </c>
      <c r="N102" s="12">
        <f t="shared" si="20"/>
        <v>18.083333333333321</v>
      </c>
      <c r="O102" s="13" t="str">
        <f>IF(N102&lt;&gt;"", VLOOKUP(ROUNDDOWN(N102,1),Sublevels!$L$2:$M$11,2), "")</f>
        <v>Superb</v>
      </c>
    </row>
    <row r="103" spans="1:15" ht="15.75" x14ac:dyDescent="0.25">
      <c r="A103" s="16">
        <v>9</v>
      </c>
      <c r="B103" s="12">
        <f t="shared" si="19"/>
        <v>13.208195449371289</v>
      </c>
      <c r="C103" s="13" t="str">
        <f>IF(B103&lt;&gt;"", VLOOKUP(ROUNDDOWN(B103,1),Sublevels!$L$2:$M$21,2), "")</f>
        <v>Wonderful</v>
      </c>
      <c r="D103" s="22"/>
      <c r="E103" s="16">
        <v>9</v>
      </c>
      <c r="F103" s="12">
        <f t="shared" si="21"/>
        <v>10.38611685182615</v>
      </c>
      <c r="G103" s="13" t="str">
        <f>IF(F103&lt;&gt;"", VLOOKUP(ROUNDDOWN(F103,1),Sublevels!$L$2:$M$21,2), "")</f>
        <v>Superb</v>
      </c>
      <c r="I103" s="16">
        <v>9</v>
      </c>
      <c r="J103" s="12">
        <f t="shared" si="22"/>
        <v>15.280632153741614</v>
      </c>
      <c r="K103" s="13" t="str">
        <f>IF(J103&lt;&gt;"", VLOOKUP(ROUNDDOWN(J103,1),Sublevels!$L$2:$M$21,2), "")</f>
        <v>Sensational</v>
      </c>
      <c r="M103" s="16">
        <v>9</v>
      </c>
      <c r="N103" s="12">
        <f t="shared" si="20"/>
        <v>18.249999999999989</v>
      </c>
      <c r="O103" s="13" t="str">
        <f>IF(N103&lt;&gt;"", VLOOKUP(ROUNDDOWN(N103,1),Sublevels!$L$2:$M$11,2), "")</f>
        <v>Superb</v>
      </c>
    </row>
    <row r="104" spans="1:15" ht="15.75" x14ac:dyDescent="0.25">
      <c r="A104" s="16">
        <v>10</v>
      </c>
      <c r="B104" s="12">
        <f t="shared" si="19"/>
        <v>13.294402345923013</v>
      </c>
      <c r="C104" s="13" t="str">
        <f>IF(B104&lt;&gt;"", VLOOKUP(ROUNDDOWN(B104,1),Sublevels!$L$2:$M$21,2), "")</f>
        <v>Wonderful</v>
      </c>
      <c r="D104" s="22"/>
      <c r="E104" s="16">
        <v>10</v>
      </c>
      <c r="F104" s="12">
        <f t="shared" si="21"/>
        <v>10.468084064940905</v>
      </c>
      <c r="G104" s="13" t="str">
        <f>IF(F104&lt;&gt;"", VLOOKUP(ROUNDDOWN(F104,1),Sublevels!$L$2:$M$21,2), "")</f>
        <v>Superb</v>
      </c>
      <c r="I104" s="16">
        <v>10</v>
      </c>
      <c r="J104" s="12">
        <f t="shared" si="22"/>
        <v>15.375870248979709</v>
      </c>
      <c r="K104" s="13" t="str">
        <f>IF(J104&lt;&gt;"", VLOOKUP(ROUNDDOWN(J104,1),Sublevels!$L$2:$M$21,2), "")</f>
        <v>Sensational</v>
      </c>
      <c r="M104" s="16">
        <v>10</v>
      </c>
      <c r="N104" s="12">
        <f t="shared" si="20"/>
        <v>18.416666666666657</v>
      </c>
      <c r="O104" s="13" t="str">
        <f>IF(N104&lt;&gt;"", VLOOKUP(ROUNDDOWN(N104,1),Sublevels!$L$2:$M$11,2), "")</f>
        <v>Superb</v>
      </c>
    </row>
    <row r="105" spans="1:15" ht="15.75" x14ac:dyDescent="0.25">
      <c r="A105" s="16">
        <v>11</v>
      </c>
      <c r="B105" s="12">
        <f t="shared" si="19"/>
        <v>13.380609242474737</v>
      </c>
      <c r="C105" s="13" t="str">
        <f>IF(B105&lt;&gt;"", VLOOKUP(ROUNDDOWN(B105,1),Sublevels!$L$2:$M$21,2), "")</f>
        <v>Wonderful</v>
      </c>
      <c r="D105" s="22"/>
      <c r="E105" s="16">
        <v>11</v>
      </c>
      <c r="F105" s="12">
        <f t="shared" si="21"/>
        <v>10.55005127805566</v>
      </c>
      <c r="G105" s="13" t="str">
        <f>IF(F105&lt;&gt;"", VLOOKUP(ROUNDDOWN(F105,1),Sublevels!$L$2:$M$21,2), "")</f>
        <v>Superb</v>
      </c>
      <c r="I105" s="16">
        <v>11</v>
      </c>
      <c r="J105" s="12">
        <f t="shared" si="22"/>
        <v>15.471108344217804</v>
      </c>
      <c r="K105" s="13" t="str">
        <f>IF(J105&lt;&gt;"", VLOOKUP(ROUNDDOWN(J105,1),Sublevels!$L$2:$M$21,2), "")</f>
        <v>Sensational</v>
      </c>
      <c r="M105" s="16">
        <v>11</v>
      </c>
      <c r="N105" s="12">
        <f t="shared" si="20"/>
        <v>18.583333333333325</v>
      </c>
      <c r="O105" s="13" t="str">
        <f>IF(N105&lt;&gt;"", VLOOKUP(ROUNDDOWN(N105,1),Sublevels!$L$2:$M$11,2), "")</f>
        <v>Superb</v>
      </c>
    </row>
    <row r="106" spans="1:15" ht="15.75" x14ac:dyDescent="0.25">
      <c r="A106" s="16">
        <v>12</v>
      </c>
      <c r="B106" s="12">
        <f t="shared" si="19"/>
        <v>13.466816139026461</v>
      </c>
      <c r="C106" s="13" t="str">
        <f>IF(B106&lt;&gt;"", VLOOKUP(ROUNDDOWN(B106,1),Sublevels!$L$2:$M$21,2), "")</f>
        <v>Wonderful</v>
      </c>
      <c r="D106" s="22"/>
      <c r="E106" s="16">
        <v>12</v>
      </c>
      <c r="F106" s="12">
        <f t="shared" si="21"/>
        <v>10.632018491170415</v>
      </c>
      <c r="G106" s="13" t="str">
        <f>IF(F106&lt;&gt;"", VLOOKUP(ROUNDDOWN(F106,1),Sublevels!$L$2:$M$21,2), "")</f>
        <v>Superb</v>
      </c>
      <c r="I106" s="16">
        <v>12</v>
      </c>
      <c r="J106" s="12">
        <f t="shared" si="22"/>
        <v>15.566346439455899</v>
      </c>
      <c r="K106" s="13" t="str">
        <f>IF(J106&lt;&gt;"", VLOOKUP(ROUNDDOWN(J106,1),Sublevels!$L$2:$M$21,2), "")</f>
        <v>Sensational</v>
      </c>
      <c r="M106" s="16">
        <v>12</v>
      </c>
      <c r="N106" s="12">
        <f t="shared" si="20"/>
        <v>18.749999999999993</v>
      </c>
      <c r="O106" s="13" t="str">
        <f>IF(N106&lt;&gt;"", VLOOKUP(ROUNDDOWN(N106,1),Sublevels!$L$2:$M$11,2), "")</f>
        <v>Superb</v>
      </c>
    </row>
    <row r="107" spans="1:15" ht="15.75" x14ac:dyDescent="0.25">
      <c r="A107" s="16">
        <v>13</v>
      </c>
      <c r="B107" s="12">
        <f>B106+B$93</f>
        <v>13.553023035578185</v>
      </c>
      <c r="C107" s="13" t="str">
        <f>IF(B107&lt;&gt;"", VLOOKUP(ROUNDDOWN(B107,1),Sublevels!$L$2:$M$21,2), "")</f>
        <v>Wonderful</v>
      </c>
      <c r="D107" s="22"/>
      <c r="E107" s="16">
        <v>13</v>
      </c>
      <c r="F107" s="12">
        <f t="shared" si="21"/>
        <v>10.71398570428517</v>
      </c>
      <c r="G107" s="13" t="str">
        <f>IF(F107&lt;&gt;"", VLOOKUP(ROUNDDOWN(F107,1),Sublevels!$L$2:$M$21,2), "")</f>
        <v>Superb</v>
      </c>
      <c r="I107" s="16">
        <v>13</v>
      </c>
      <c r="J107" s="12">
        <f t="shared" si="22"/>
        <v>15.661584534693993</v>
      </c>
      <c r="K107" s="13" t="str">
        <f>IF(J107&lt;&gt;"", VLOOKUP(ROUNDDOWN(J107,1),Sublevels!$L$2:$M$21,2), "")</f>
        <v>Sensational</v>
      </c>
      <c r="M107" s="16">
        <v>13</v>
      </c>
      <c r="N107" s="12">
        <f t="shared" si="20"/>
        <v>18.916666666666661</v>
      </c>
      <c r="O107" s="13" t="str">
        <f>IF(N107&lt;&gt;"", VLOOKUP(ROUNDDOWN(N107,1),Sublevels!$L$2:$M$11,2), "")</f>
        <v>Superb</v>
      </c>
    </row>
    <row r="108" spans="1:15" ht="15.75" x14ac:dyDescent="0.25">
      <c r="A108" s="16">
        <v>14</v>
      </c>
      <c r="B108" s="12">
        <f t="shared" si="19"/>
        <v>13.63922993212991</v>
      </c>
      <c r="C108" s="13" t="str">
        <f>IF(B108&lt;&gt;"", VLOOKUP(ROUNDDOWN(B108,1),Sublevels!$L$2:$M$21,2), "")</f>
        <v>Wonderful</v>
      </c>
      <c r="D108" s="22"/>
      <c r="E108" s="16">
        <v>14</v>
      </c>
      <c r="F108" s="12">
        <f t="shared" si="21"/>
        <v>10.795952917399925</v>
      </c>
      <c r="G108" s="13" t="str">
        <f>IF(F108&lt;&gt;"", VLOOKUP(ROUNDDOWN(F108,1),Sublevels!$L$2:$M$21,2), "")</f>
        <v>Superb</v>
      </c>
      <c r="I108" s="16">
        <v>14</v>
      </c>
      <c r="J108" s="12">
        <f t="shared" si="22"/>
        <v>15.756822629932088</v>
      </c>
      <c r="K108" s="13" t="str">
        <f>IF(J108&lt;&gt;"", VLOOKUP(ROUNDDOWN(J108,1),Sublevels!$L$2:$M$21,2), "")</f>
        <v>Sensational</v>
      </c>
      <c r="M108" s="16">
        <v>14</v>
      </c>
      <c r="N108" s="12">
        <f t="shared" si="20"/>
        <v>19.083333333333329</v>
      </c>
      <c r="O108" s="13" t="str">
        <f>IF(N108&lt;&gt;"", VLOOKUP(ROUNDDOWN(N108,1),Sublevels!$L$2:$M$11,2), "")</f>
        <v>Superb</v>
      </c>
    </row>
    <row r="109" spans="1:15" ht="15.75" x14ac:dyDescent="0.25">
      <c r="A109" s="16">
        <v>15</v>
      </c>
      <c r="B109" s="12">
        <f t="shared" si="19"/>
        <v>13.725436828681634</v>
      </c>
      <c r="C109" s="13" t="str">
        <f>IF(B109&lt;&gt;"", VLOOKUP(ROUNDDOWN(B109,1),Sublevels!$L$2:$M$21,2), "")</f>
        <v>Wonderful</v>
      </c>
      <c r="D109" s="22"/>
      <c r="E109" s="16">
        <v>15</v>
      </c>
      <c r="F109" s="12">
        <f t="shared" si="21"/>
        <v>10.87792013051468</v>
      </c>
      <c r="G109" s="13" t="str">
        <f>IF(F109&lt;&gt;"", VLOOKUP(ROUNDDOWN(F109,1),Sublevels!$L$2:$M$21,2), "")</f>
        <v>Superb</v>
      </c>
      <c r="I109" s="16">
        <v>15</v>
      </c>
      <c r="J109" s="12">
        <f t="shared" si="22"/>
        <v>15.852060725170183</v>
      </c>
      <c r="K109" s="13" t="str">
        <f>IF(J109&lt;&gt;"", VLOOKUP(ROUNDDOWN(J109,1),Sublevels!$L$2:$M$21,2), "")</f>
        <v>Sensational</v>
      </c>
      <c r="M109" s="16">
        <v>15</v>
      </c>
      <c r="N109" s="12">
        <f t="shared" si="20"/>
        <v>19.249999999999996</v>
      </c>
      <c r="O109" s="13" t="str">
        <f>IF(N109&lt;&gt;"", VLOOKUP(ROUNDDOWN(N109,1),Sublevels!$L$2:$M$11,2), "")</f>
        <v>Superb</v>
      </c>
    </row>
    <row r="110" spans="1:15" ht="15.75" x14ac:dyDescent="0.25">
      <c r="A110" s="16">
        <v>16</v>
      </c>
      <c r="B110" s="12">
        <f t="shared" si="19"/>
        <v>13.811643725233358</v>
      </c>
      <c r="C110" s="13" t="str">
        <f>IF(B110&lt;&gt;"", VLOOKUP(ROUNDDOWN(B110,1),Sublevels!$L$2:$M$21,2), "")</f>
        <v>Wonderful</v>
      </c>
      <c r="D110" s="22"/>
      <c r="E110" s="16">
        <v>16</v>
      </c>
      <c r="F110" s="12">
        <f t="shared" si="21"/>
        <v>10.959887343629434</v>
      </c>
      <c r="G110" s="13" t="str">
        <f>IF(F110&lt;&gt;"", VLOOKUP(ROUNDDOWN(F110,1),Sublevels!$L$2:$M$21,2), "")</f>
        <v>Superb</v>
      </c>
      <c r="I110" s="16">
        <v>16</v>
      </c>
      <c r="J110" s="12">
        <f t="shared" si="22"/>
        <v>15.947298820408278</v>
      </c>
      <c r="K110" s="13" t="str">
        <f>IF(J110&lt;&gt;"", VLOOKUP(ROUNDDOWN(J110,1),Sublevels!$L$2:$M$21,2), "")</f>
        <v>Sensational</v>
      </c>
      <c r="M110" s="16">
        <v>16</v>
      </c>
      <c r="N110" s="12">
        <f t="shared" si="20"/>
        <v>19.416666666666664</v>
      </c>
      <c r="O110" s="13" t="str">
        <f>IF(N110&lt;&gt;"", VLOOKUP(ROUNDDOWN(N110,1),Sublevels!$L$2:$M$11,2), "")</f>
        <v>Superb</v>
      </c>
    </row>
    <row r="112" spans="1:15" ht="15.75" x14ac:dyDescent="0.25">
      <c r="A112" s="33">
        <f>A90+1</f>
        <v>7</v>
      </c>
      <c r="B112" s="27">
        <f>B90+1</f>
        <v>22</v>
      </c>
      <c r="C112" s="24"/>
      <c r="D112" s="25"/>
    </row>
    <row r="113" spans="1:15" x14ac:dyDescent="0.25">
      <c r="A113" s="13" t="s">
        <v>73</v>
      </c>
      <c r="B113" s="15">
        <v>2</v>
      </c>
      <c r="C113" s="24"/>
      <c r="D113" s="25"/>
      <c r="E113" s="13" t="s">
        <v>73</v>
      </c>
      <c r="F113" s="15">
        <v>0</v>
      </c>
      <c r="G113" s="24"/>
      <c r="I113" s="13" t="s">
        <v>73</v>
      </c>
      <c r="J113" s="15">
        <v>1</v>
      </c>
      <c r="K113" s="24"/>
      <c r="M113" s="13" t="s">
        <v>73</v>
      </c>
      <c r="N113" s="15">
        <v>1</v>
      </c>
      <c r="O113" s="24"/>
    </row>
    <row r="114" spans="1:15" x14ac:dyDescent="0.25">
      <c r="A114" s="13" t="s">
        <v>95</v>
      </c>
      <c r="B114" s="23">
        <f>B110</f>
        <v>13.811643725233358</v>
      </c>
      <c r="C114" s="24"/>
      <c r="D114" s="25"/>
      <c r="E114" s="13" t="s">
        <v>95</v>
      </c>
      <c r="F114" s="23">
        <f>F110</f>
        <v>10.959887343629434</v>
      </c>
      <c r="G114" s="24"/>
      <c r="I114" s="13" t="s">
        <v>95</v>
      </c>
      <c r="J114" s="23">
        <f>J110</f>
        <v>15.947298820408278</v>
      </c>
      <c r="K114" s="24"/>
      <c r="M114" s="13" t="s">
        <v>95</v>
      </c>
      <c r="N114" s="23">
        <f>N110</f>
        <v>19.416666666666664</v>
      </c>
      <c r="O114" s="24"/>
    </row>
    <row r="115" spans="1:15" x14ac:dyDescent="0.25">
      <c r="A115" s="13" t="s">
        <v>4</v>
      </c>
      <c r="B115" s="32">
        <f>1/VLOOKUP(B113,Sublevels!A$4:H$6,A112)</f>
        <v>7.8125E-2</v>
      </c>
      <c r="C115" s="24"/>
      <c r="D115" s="25"/>
      <c r="E115" s="13" t="s">
        <v>4</v>
      </c>
      <c r="F115" s="32">
        <f>1/VLOOKUP(F113,Sublevels!$A$17:$H$19,$A112)</f>
        <v>8.5470085470085472E-2</v>
      </c>
      <c r="G115" s="24"/>
      <c r="I115" s="13" t="s">
        <v>4</v>
      </c>
      <c r="J115" s="32">
        <f>1/VLOOKUP(J113,Sublevels!$A$29:$H$30,$A112)</f>
        <v>8.6206896551724144E-2</v>
      </c>
      <c r="K115" s="24"/>
      <c r="M115" s="13" t="s">
        <v>4</v>
      </c>
      <c r="N115" s="32">
        <f>1/VLOOKUP(N113,Sublevels!$A$23:$H$24,$A112)</f>
        <v>0.16666666666666666</v>
      </c>
      <c r="O115" s="24"/>
    </row>
    <row r="116" spans="1:15" x14ac:dyDescent="0.25">
      <c r="B116" s="5"/>
      <c r="C116" s="24"/>
      <c r="D116" s="25"/>
      <c r="F116" s="5"/>
      <c r="G116" s="24"/>
      <c r="J116" s="5"/>
      <c r="K116" s="24"/>
      <c r="N116" s="5"/>
      <c r="O116" s="24"/>
    </row>
    <row r="117" spans="1:15" ht="15.75" x14ac:dyDescent="0.25">
      <c r="A117" s="16">
        <v>1</v>
      </c>
      <c r="B117" s="12">
        <f>B114+B115</f>
        <v>13.889768725233358</v>
      </c>
      <c r="C117" s="13" t="str">
        <f>IF(B117&lt;&gt;"", VLOOKUP(ROUNDDOWN(B117,1),Sublevels!$L$2:$M$21,2), "")</f>
        <v>Wonderful</v>
      </c>
      <c r="D117" s="22"/>
      <c r="E117" s="16">
        <v>1</v>
      </c>
      <c r="F117" s="12">
        <f>F114+F115</f>
        <v>11.04535742909952</v>
      </c>
      <c r="G117" s="13" t="str">
        <f>IF(F117&lt;&gt;"", VLOOKUP(ROUNDDOWN(F117,1),Sublevels!$L$2:$M$21,2), "")</f>
        <v>Quality</v>
      </c>
      <c r="I117" s="16">
        <v>1</v>
      </c>
      <c r="J117" s="12">
        <f>J114+J115</f>
        <v>16.033505716960001</v>
      </c>
      <c r="K117" s="13" t="str">
        <f>IF(J117&lt;&gt;"", VLOOKUP(ROUNDDOWN(J117,1),Sublevels!$L$2:$M$21,2), "")</f>
        <v>Exquisite</v>
      </c>
      <c r="M117" s="16">
        <v>1</v>
      </c>
      <c r="N117" s="12">
        <f>N114+N115</f>
        <v>19.583333333333332</v>
      </c>
      <c r="O117" s="13" t="str">
        <f>IF(N117&lt;&gt;"", VLOOKUP(ROUNDDOWN(N117,1),Sublevels!$L$2:$M$11,2), "")</f>
        <v>Superb</v>
      </c>
    </row>
    <row r="118" spans="1:15" ht="15.75" x14ac:dyDescent="0.25">
      <c r="A118" s="16">
        <v>2</v>
      </c>
      <c r="B118" s="12">
        <f>B117+B$115</f>
        <v>13.967893725233358</v>
      </c>
      <c r="C118" s="13" t="str">
        <f>IF(B118&lt;&gt;"", VLOOKUP(ROUNDDOWN(B118,1),Sublevels!$L$2:$M$21,2), "")</f>
        <v>Wonderful</v>
      </c>
      <c r="D118" s="22"/>
      <c r="E118" s="16">
        <v>2</v>
      </c>
      <c r="F118" s="12">
        <f>F117+F$115</f>
        <v>11.130827514569605</v>
      </c>
      <c r="G118" s="13" t="str">
        <f>IF(F118&lt;&gt;"", VLOOKUP(ROUNDDOWN(F118,1),Sublevels!$L$2:$M$21,2), "")</f>
        <v>Quality</v>
      </c>
      <c r="I118" s="16">
        <v>2</v>
      </c>
      <c r="J118" s="12">
        <f>J117+J$115</f>
        <v>16.119712613511723</v>
      </c>
      <c r="K118" s="13" t="str">
        <f>IF(J118&lt;&gt;"", VLOOKUP(ROUNDDOWN(J118,1),Sublevels!$L$2:$M$21,2), "")</f>
        <v>Exquisite</v>
      </c>
      <c r="M118" s="16">
        <v>2</v>
      </c>
      <c r="N118" s="12">
        <f>N117+N$115</f>
        <v>19.75</v>
      </c>
      <c r="O118" s="13" t="str">
        <f>IF(N118&lt;&gt;"", VLOOKUP(ROUNDDOWN(N118,1),Sublevels!$L$2:$M$11,2), "")</f>
        <v>Superb</v>
      </c>
    </row>
    <row r="119" spans="1:15" ht="15.75" x14ac:dyDescent="0.25">
      <c r="A119" s="16">
        <v>3</v>
      </c>
      <c r="B119" s="12">
        <f t="shared" ref="B119:B132" si="23">B118+B$115</f>
        <v>14.046018725233358</v>
      </c>
      <c r="C119" s="13" t="str">
        <f>IF(B119&lt;&gt;"", VLOOKUP(ROUNDDOWN(B119,1),Sublevels!$L$2:$M$21,2), "")</f>
        <v>Exceptional</v>
      </c>
      <c r="D119" s="22"/>
      <c r="E119" s="16">
        <v>3</v>
      </c>
      <c r="F119" s="12">
        <f t="shared" ref="F119:F132" si="24">F118+F$115</f>
        <v>11.21629760003969</v>
      </c>
      <c r="G119" s="13" t="str">
        <f>IF(F119&lt;&gt;"", VLOOKUP(ROUNDDOWN(F119,1),Sublevels!$L$2:$M$21,2), "")</f>
        <v>Quality</v>
      </c>
      <c r="I119" s="16">
        <v>3</v>
      </c>
      <c r="J119" s="12">
        <f t="shared" ref="J119:J132" si="25">J118+J$115</f>
        <v>16.205919510063445</v>
      </c>
      <c r="K119" s="13" t="str">
        <f>IF(J119&lt;&gt;"", VLOOKUP(ROUNDDOWN(J119,1),Sublevels!$L$2:$M$21,2), "")</f>
        <v>Exquisite</v>
      </c>
      <c r="M119" s="16">
        <v>3</v>
      </c>
      <c r="N119" s="12">
        <f t="shared" ref="N119:N132" si="26">N118+N$115</f>
        <v>19.916666666666668</v>
      </c>
      <c r="O119" s="13" t="str">
        <f>IF(N119&lt;&gt;"", VLOOKUP(ROUNDDOWN(N119,1),Sublevels!$L$2:$M$11,2), "")</f>
        <v>Superb</v>
      </c>
    </row>
    <row r="120" spans="1:15" ht="15.75" x14ac:dyDescent="0.25">
      <c r="A120" s="16">
        <v>4</v>
      </c>
      <c r="B120" s="12">
        <f t="shared" si="23"/>
        <v>14.124143725233358</v>
      </c>
      <c r="C120" s="13" t="str">
        <f>IF(B120&lt;&gt;"", VLOOKUP(ROUNDDOWN(B120,1),Sublevels!$L$2:$M$21,2), "")</f>
        <v>Exceptional</v>
      </c>
      <c r="D120" s="22"/>
      <c r="E120" s="16">
        <v>4</v>
      </c>
      <c r="F120" s="12">
        <f t="shared" si="24"/>
        <v>11.301767685509775</v>
      </c>
      <c r="G120" s="13" t="str">
        <f>IF(F120&lt;&gt;"", VLOOKUP(ROUNDDOWN(F120,1),Sublevels!$L$2:$M$21,2), "")</f>
        <v>Quality</v>
      </c>
      <c r="I120" s="16">
        <v>4</v>
      </c>
      <c r="J120" s="12">
        <f t="shared" si="25"/>
        <v>16.292126406615168</v>
      </c>
      <c r="K120" s="13" t="str">
        <f>IF(J120&lt;&gt;"", VLOOKUP(ROUNDDOWN(J120,1),Sublevels!$L$2:$M$21,2), "")</f>
        <v>Exquisite</v>
      </c>
      <c r="M120" s="16">
        <v>4</v>
      </c>
      <c r="N120" s="12">
        <f t="shared" si="26"/>
        <v>20.083333333333336</v>
      </c>
      <c r="O120" s="13" t="str">
        <f>IF(N120&lt;&gt;"", VLOOKUP(ROUNDDOWN(N120,1),Sublevels!$L$2:$M$11,2), "")</f>
        <v>Superb</v>
      </c>
    </row>
    <row r="121" spans="1:15" ht="15.75" x14ac:dyDescent="0.25">
      <c r="A121" s="16">
        <v>5</v>
      </c>
      <c r="B121" s="12">
        <f t="shared" si="23"/>
        <v>14.202268725233358</v>
      </c>
      <c r="C121" s="13" t="str">
        <f>IF(B121&lt;&gt;"", VLOOKUP(ROUNDDOWN(B121,1),Sublevels!$L$2:$M$21,2), "")</f>
        <v>Exceptional</v>
      </c>
      <c r="D121" s="22"/>
      <c r="E121" s="16">
        <v>5</v>
      </c>
      <c r="F121" s="12">
        <f t="shared" si="24"/>
        <v>11.38723777097986</v>
      </c>
      <c r="G121" s="13" t="str">
        <f>IF(F121&lt;&gt;"", VLOOKUP(ROUNDDOWN(F121,1),Sublevels!$L$2:$M$21,2), "")</f>
        <v>Quality</v>
      </c>
      <c r="I121" s="16">
        <v>5</v>
      </c>
      <c r="J121" s="12">
        <f t="shared" si="25"/>
        <v>16.37833330316689</v>
      </c>
      <c r="K121" s="13" t="str">
        <f>IF(J121&lt;&gt;"", VLOOKUP(ROUNDDOWN(J121,1),Sublevels!$L$2:$M$21,2), "")</f>
        <v>Exquisite</v>
      </c>
      <c r="M121" s="16">
        <v>5</v>
      </c>
      <c r="N121" s="12">
        <f t="shared" si="26"/>
        <v>20.250000000000004</v>
      </c>
      <c r="O121" s="13" t="str">
        <f>IF(N121&lt;&gt;"", VLOOKUP(ROUNDDOWN(N121,1),Sublevels!$L$2:$M$11,2), "")</f>
        <v>Superb</v>
      </c>
    </row>
    <row r="122" spans="1:15" ht="15.75" x14ac:dyDescent="0.25">
      <c r="A122" s="16">
        <v>6</v>
      </c>
      <c r="B122" s="12">
        <f t="shared" si="23"/>
        <v>14.280393725233358</v>
      </c>
      <c r="C122" s="13" t="str">
        <f>IF(B122&lt;&gt;"", VLOOKUP(ROUNDDOWN(B122,1),Sublevels!$L$2:$M$21,2), "")</f>
        <v>Exceptional</v>
      </c>
      <c r="D122" s="22"/>
      <c r="E122" s="16">
        <v>6</v>
      </c>
      <c r="F122" s="12">
        <f t="shared" si="24"/>
        <v>11.472707856449945</v>
      </c>
      <c r="G122" s="13" t="str">
        <f>IF(F122&lt;&gt;"", VLOOKUP(ROUNDDOWN(F122,1),Sublevels!$L$2:$M$21,2), "")</f>
        <v>Quality</v>
      </c>
      <c r="I122" s="16">
        <v>6</v>
      </c>
      <c r="J122" s="12">
        <f t="shared" si="25"/>
        <v>16.464540199718613</v>
      </c>
      <c r="K122" s="13" t="str">
        <f>IF(J122&lt;&gt;"", VLOOKUP(ROUNDDOWN(J122,1),Sublevels!$L$2:$M$21,2), "")</f>
        <v>Exquisite</v>
      </c>
      <c r="M122" s="16">
        <v>6</v>
      </c>
      <c r="N122" s="12">
        <f t="shared" si="26"/>
        <v>20.416666666666671</v>
      </c>
      <c r="O122" s="13" t="str">
        <f>IF(N122&lt;&gt;"", VLOOKUP(ROUNDDOWN(N122,1),Sublevels!$L$2:$M$11,2), "")</f>
        <v>Superb</v>
      </c>
    </row>
    <row r="123" spans="1:15" ht="15.75" x14ac:dyDescent="0.25">
      <c r="A123" s="16">
        <v>7</v>
      </c>
      <c r="B123" s="12">
        <f t="shared" si="23"/>
        <v>14.358518725233358</v>
      </c>
      <c r="C123" s="13" t="str">
        <f>IF(B123&lt;&gt;"", VLOOKUP(ROUNDDOWN(B123,1),Sublevels!$L$2:$M$21,2), "")</f>
        <v>Exceptional</v>
      </c>
      <c r="D123" s="22"/>
      <c r="E123" s="16">
        <v>7</v>
      </c>
      <c r="F123" s="12">
        <f t="shared" si="24"/>
        <v>11.558177941920031</v>
      </c>
      <c r="G123" s="13" t="str">
        <f>IF(F123&lt;&gt;"", VLOOKUP(ROUNDDOWN(F123,1),Sublevels!$L$2:$M$21,2), "")</f>
        <v>Quality</v>
      </c>
      <c r="I123" s="16">
        <v>7</v>
      </c>
      <c r="J123" s="12">
        <f t="shared" si="25"/>
        <v>16.550747096270335</v>
      </c>
      <c r="K123" s="13" t="str">
        <f>IF(J123&lt;&gt;"", VLOOKUP(ROUNDDOWN(J123,1),Sublevels!$L$2:$M$21,2), "")</f>
        <v>Exquisite</v>
      </c>
      <c r="M123" s="16">
        <v>7</v>
      </c>
      <c r="N123" s="12">
        <f t="shared" si="26"/>
        <v>20.583333333333339</v>
      </c>
      <c r="O123" s="13" t="str">
        <f>IF(N123&lt;&gt;"", VLOOKUP(ROUNDDOWN(N123,1),Sublevels!$L$2:$M$11,2), "")</f>
        <v>Superb</v>
      </c>
    </row>
    <row r="124" spans="1:15" ht="15.75" x14ac:dyDescent="0.25">
      <c r="A124" s="16">
        <v>8</v>
      </c>
      <c r="B124" s="12">
        <f t="shared" si="23"/>
        <v>14.436643725233358</v>
      </c>
      <c r="C124" s="13" t="str">
        <f>IF(B124&lt;&gt;"", VLOOKUP(ROUNDDOWN(B124,1),Sublevels!$L$2:$M$21,2), "")</f>
        <v>Exceptional</v>
      </c>
      <c r="D124" s="22"/>
      <c r="E124" s="16">
        <v>8</v>
      </c>
      <c r="F124" s="12">
        <f t="shared" si="24"/>
        <v>11.643648027390116</v>
      </c>
      <c r="G124" s="13" t="str">
        <f>IF(F124&lt;&gt;"", VLOOKUP(ROUNDDOWN(F124,1),Sublevels!$L$2:$M$21,2), "")</f>
        <v>Quality</v>
      </c>
      <c r="I124" s="16">
        <v>8</v>
      </c>
      <c r="J124" s="12">
        <f t="shared" si="25"/>
        <v>16.636953992822058</v>
      </c>
      <c r="K124" s="13" t="str">
        <f>IF(J124&lt;&gt;"", VLOOKUP(ROUNDDOWN(J124,1),Sublevels!$L$2:$M$21,2), "")</f>
        <v>Exquisite</v>
      </c>
      <c r="M124" s="16">
        <v>8</v>
      </c>
      <c r="N124" s="12">
        <f t="shared" si="26"/>
        <v>20.750000000000007</v>
      </c>
      <c r="O124" s="13" t="str">
        <f>IF(N124&lt;&gt;"", VLOOKUP(ROUNDDOWN(N124,1),Sublevels!$L$2:$M$11,2), "")</f>
        <v>Superb</v>
      </c>
    </row>
    <row r="125" spans="1:15" ht="15.75" x14ac:dyDescent="0.25">
      <c r="A125" s="16">
        <v>9</v>
      </c>
      <c r="B125" s="12">
        <f t="shared" si="23"/>
        <v>14.514768725233358</v>
      </c>
      <c r="C125" s="13" t="str">
        <f>IF(B125&lt;&gt;"", VLOOKUP(ROUNDDOWN(B125,1),Sublevels!$L$2:$M$21,2), "")</f>
        <v>Exceptional</v>
      </c>
      <c r="D125" s="22"/>
      <c r="E125" s="16">
        <v>9</v>
      </c>
      <c r="F125" s="12">
        <f t="shared" si="24"/>
        <v>11.729118112860201</v>
      </c>
      <c r="G125" s="13" t="str">
        <f>IF(F125&lt;&gt;"", VLOOKUP(ROUNDDOWN(F125,1),Sublevels!$L$2:$M$21,2), "")</f>
        <v>Quality</v>
      </c>
      <c r="I125" s="16">
        <v>9</v>
      </c>
      <c r="J125" s="12">
        <f t="shared" si="25"/>
        <v>16.72316088937378</v>
      </c>
      <c r="K125" s="13" t="str">
        <f>IF(J125&lt;&gt;"", VLOOKUP(ROUNDDOWN(J125,1),Sublevels!$L$2:$M$21,2), "")</f>
        <v>Exquisite</v>
      </c>
      <c r="M125" s="16">
        <v>9</v>
      </c>
      <c r="N125" s="12">
        <f t="shared" si="26"/>
        <v>20.916666666666675</v>
      </c>
      <c r="O125" s="13" t="str">
        <f>IF(N125&lt;&gt;"", VLOOKUP(ROUNDDOWN(N125,1),Sublevels!$L$2:$M$11,2), "")</f>
        <v>Superb</v>
      </c>
    </row>
    <row r="126" spans="1:15" ht="15.75" x14ac:dyDescent="0.25">
      <c r="A126" s="16">
        <v>10</v>
      </c>
      <c r="B126" s="12">
        <f t="shared" si="23"/>
        <v>14.592893725233358</v>
      </c>
      <c r="C126" s="13" t="str">
        <f>IF(B126&lt;&gt;"", VLOOKUP(ROUNDDOWN(B126,1),Sublevels!$L$2:$M$21,2), "")</f>
        <v>Exceptional</v>
      </c>
      <c r="D126" s="22"/>
      <c r="E126" s="16">
        <v>10</v>
      </c>
      <c r="F126" s="12">
        <f t="shared" si="24"/>
        <v>11.814588198330286</v>
      </c>
      <c r="G126" s="13" t="str">
        <f>IF(F126&lt;&gt;"", VLOOKUP(ROUNDDOWN(F126,1),Sublevels!$L$2:$M$21,2), "")</f>
        <v>Quality</v>
      </c>
      <c r="I126" s="16">
        <v>10</v>
      </c>
      <c r="J126" s="12">
        <f t="shared" si="25"/>
        <v>16.809367785925502</v>
      </c>
      <c r="K126" s="13" t="str">
        <f>IF(J126&lt;&gt;"", VLOOKUP(ROUNDDOWN(J126,1),Sublevels!$L$2:$M$21,2), "")</f>
        <v>Exquisite</v>
      </c>
      <c r="M126" s="16">
        <v>10</v>
      </c>
      <c r="N126" s="12">
        <f t="shared" si="26"/>
        <v>21.083333333333343</v>
      </c>
      <c r="O126" s="13" t="str">
        <f>IF(N126&lt;&gt;"", VLOOKUP(ROUNDDOWN(N126,1),Sublevels!$L$2:$M$11,2), "")</f>
        <v>Superb</v>
      </c>
    </row>
    <row r="127" spans="1:15" ht="15.75" x14ac:dyDescent="0.25">
      <c r="A127" s="16">
        <v>11</v>
      </c>
      <c r="B127" s="12">
        <f t="shared" si="23"/>
        <v>14.671018725233358</v>
      </c>
      <c r="C127" s="13" t="str">
        <f>IF(B127&lt;&gt;"", VLOOKUP(ROUNDDOWN(B127,1),Sublevels!$L$2:$M$21,2), "")</f>
        <v>Exceptional</v>
      </c>
      <c r="D127" s="22"/>
      <c r="E127" s="16">
        <v>11</v>
      </c>
      <c r="F127" s="12">
        <f t="shared" si="24"/>
        <v>11.900058283800371</v>
      </c>
      <c r="G127" s="13" t="str">
        <f>IF(F127&lt;&gt;"", VLOOKUP(ROUNDDOWN(F127,1),Sublevels!$L$2:$M$21,2), "")</f>
        <v>Quality</v>
      </c>
      <c r="I127" s="16">
        <v>11</v>
      </c>
      <c r="J127" s="12">
        <f t="shared" si="25"/>
        <v>16.895574682477225</v>
      </c>
      <c r="K127" s="13" t="str">
        <f>IF(J127&lt;&gt;"", VLOOKUP(ROUNDDOWN(J127,1),Sublevels!$L$2:$M$21,2), "")</f>
        <v>Exquisite</v>
      </c>
      <c r="M127" s="16">
        <v>11</v>
      </c>
      <c r="N127" s="12">
        <f t="shared" si="26"/>
        <v>21.250000000000011</v>
      </c>
      <c r="O127" s="13" t="str">
        <f>IF(N127&lt;&gt;"", VLOOKUP(ROUNDDOWN(N127,1),Sublevels!$L$2:$M$11,2), "")</f>
        <v>Superb</v>
      </c>
    </row>
    <row r="128" spans="1:15" ht="15.75" x14ac:dyDescent="0.25">
      <c r="A128" s="16">
        <v>12</v>
      </c>
      <c r="B128" s="12">
        <f t="shared" si="23"/>
        <v>14.749143725233358</v>
      </c>
      <c r="C128" s="13" t="str">
        <f>IF(B128&lt;&gt;"", VLOOKUP(ROUNDDOWN(B128,1),Sublevels!$L$2:$M$21,2), "")</f>
        <v>Exceptional</v>
      </c>
      <c r="D128" s="22"/>
      <c r="E128" s="16">
        <v>12</v>
      </c>
      <c r="F128" s="12">
        <f t="shared" si="24"/>
        <v>11.985528369270456</v>
      </c>
      <c r="G128" s="13" t="str">
        <f>IF(F128&lt;&gt;"", VLOOKUP(ROUNDDOWN(F128,1),Sublevels!$L$2:$M$21,2), "")</f>
        <v>Quality</v>
      </c>
      <c r="I128" s="16">
        <v>12</v>
      </c>
      <c r="J128" s="12">
        <f t="shared" si="25"/>
        <v>16.981781579028947</v>
      </c>
      <c r="K128" s="13" t="str">
        <f>IF(J128&lt;&gt;"", VLOOKUP(ROUNDDOWN(J128,1),Sublevels!$L$2:$M$21,2), "")</f>
        <v>Exquisite</v>
      </c>
      <c r="M128" s="16">
        <v>12</v>
      </c>
      <c r="N128" s="12">
        <f t="shared" si="26"/>
        <v>21.416666666666679</v>
      </c>
      <c r="O128" s="13" t="str">
        <f>IF(N128&lt;&gt;"", VLOOKUP(ROUNDDOWN(N128,1),Sublevels!$L$2:$M$11,2), "")</f>
        <v>Superb</v>
      </c>
    </row>
    <row r="129" spans="1:15" ht="15.75" x14ac:dyDescent="0.25">
      <c r="A129" s="16">
        <v>13</v>
      </c>
      <c r="B129" s="12">
        <f t="shared" si="23"/>
        <v>14.827268725233358</v>
      </c>
      <c r="C129" s="13" t="str">
        <f>IF(B129&lt;&gt;"", VLOOKUP(ROUNDDOWN(B129,1),Sublevels!$L$2:$M$21,2), "")</f>
        <v>Exceptional</v>
      </c>
      <c r="D129" s="22"/>
      <c r="E129" s="16">
        <v>13</v>
      </c>
      <c r="F129" s="12">
        <f t="shared" si="24"/>
        <v>12.070998454740542</v>
      </c>
      <c r="G129" s="13" t="str">
        <f>IF(F129&lt;&gt;"", VLOOKUP(ROUNDDOWN(F129,1),Sublevels!$L$2:$M$21,2), "")</f>
        <v>Remarkable</v>
      </c>
      <c r="I129" s="16">
        <v>13</v>
      </c>
      <c r="J129" s="12">
        <f t="shared" si="25"/>
        <v>17.06798847558067</v>
      </c>
      <c r="K129" s="13" t="str">
        <f>IF(J129&lt;&gt;"", VLOOKUP(ROUNDDOWN(J129,1),Sublevels!$L$2:$M$21,2), "")</f>
        <v>Masterful</v>
      </c>
      <c r="M129" s="16">
        <v>13</v>
      </c>
      <c r="N129" s="12">
        <f t="shared" si="26"/>
        <v>21.583333333333346</v>
      </c>
      <c r="O129" s="13" t="str">
        <f>IF(N129&lt;&gt;"", VLOOKUP(ROUNDDOWN(N129,1),Sublevels!$L$2:$M$11,2), "")</f>
        <v>Superb</v>
      </c>
    </row>
    <row r="130" spans="1:15" ht="15.75" x14ac:dyDescent="0.25">
      <c r="A130" s="16">
        <v>14</v>
      </c>
      <c r="B130" s="12">
        <f t="shared" si="23"/>
        <v>14.905393725233358</v>
      </c>
      <c r="C130" s="13" t="str">
        <f>IF(B130&lt;&gt;"", VLOOKUP(ROUNDDOWN(B130,1),Sublevels!$L$2:$M$21,2), "")</f>
        <v>Exceptional</v>
      </c>
      <c r="D130" s="22"/>
      <c r="E130" s="16">
        <v>14</v>
      </c>
      <c r="F130" s="12">
        <f t="shared" si="24"/>
        <v>12.156468540210627</v>
      </c>
      <c r="G130" s="13" t="str">
        <f>IF(F130&lt;&gt;"", VLOOKUP(ROUNDDOWN(F130,1),Sublevels!$L$2:$M$21,2), "")</f>
        <v>Remarkable</v>
      </c>
      <c r="I130" s="16">
        <v>14</v>
      </c>
      <c r="J130" s="12">
        <f t="shared" si="25"/>
        <v>17.154195372132392</v>
      </c>
      <c r="K130" s="13" t="str">
        <f>IF(J130&lt;&gt;"", VLOOKUP(ROUNDDOWN(J130,1),Sublevels!$L$2:$M$21,2), "")</f>
        <v>Masterful</v>
      </c>
      <c r="M130" s="16">
        <v>14</v>
      </c>
      <c r="N130" s="12">
        <f t="shared" si="26"/>
        <v>21.750000000000014</v>
      </c>
      <c r="O130" s="13" t="str">
        <f>IF(N130&lt;&gt;"", VLOOKUP(ROUNDDOWN(N130,1),Sublevels!$L$2:$M$11,2), "")</f>
        <v>Superb</v>
      </c>
    </row>
    <row r="131" spans="1:15" ht="15.75" x14ac:dyDescent="0.25">
      <c r="A131" s="16">
        <v>15</v>
      </c>
      <c r="B131" s="12">
        <f t="shared" si="23"/>
        <v>14.983518725233358</v>
      </c>
      <c r="C131" s="13" t="str">
        <f>IF(B131&lt;&gt;"", VLOOKUP(ROUNDDOWN(B131,1),Sublevels!$L$2:$M$21,2), "")</f>
        <v>Exceptional</v>
      </c>
      <c r="D131" s="22"/>
      <c r="E131" s="16">
        <v>15</v>
      </c>
      <c r="F131" s="12">
        <f t="shared" si="24"/>
        <v>12.241938625680712</v>
      </c>
      <c r="G131" s="13" t="str">
        <f>IF(F131&lt;&gt;"", VLOOKUP(ROUNDDOWN(F131,1),Sublevels!$L$2:$M$21,2), "")</f>
        <v>Remarkable</v>
      </c>
      <c r="I131" s="16">
        <v>15</v>
      </c>
      <c r="J131" s="12">
        <f t="shared" si="25"/>
        <v>17.240402268684115</v>
      </c>
      <c r="K131" s="13" t="str">
        <f>IF(J131&lt;&gt;"", VLOOKUP(ROUNDDOWN(J131,1),Sublevels!$L$2:$M$21,2), "")</f>
        <v>Masterful</v>
      </c>
      <c r="M131" s="16">
        <v>15</v>
      </c>
      <c r="N131" s="12">
        <f t="shared" si="26"/>
        <v>21.916666666666682</v>
      </c>
      <c r="O131" s="13" t="str">
        <f>IF(N131&lt;&gt;"", VLOOKUP(ROUNDDOWN(N131,1),Sublevels!$L$2:$M$11,2), "")</f>
        <v>Superb</v>
      </c>
    </row>
    <row r="132" spans="1:15" ht="15.75" x14ac:dyDescent="0.25">
      <c r="A132" s="16">
        <v>16</v>
      </c>
      <c r="B132" s="12">
        <f t="shared" si="23"/>
        <v>15.061643725233358</v>
      </c>
      <c r="C132" s="13" t="str">
        <f>IF(B132&lt;&gt;"", VLOOKUP(ROUNDDOWN(B132,1),Sublevels!$L$2:$M$21,2), "")</f>
        <v>Sensational</v>
      </c>
      <c r="D132" s="22"/>
      <c r="E132" s="16">
        <v>16</v>
      </c>
      <c r="F132" s="12">
        <f t="shared" si="24"/>
        <v>12.327408711150797</v>
      </c>
      <c r="G132" s="13" t="str">
        <f>IF(F132&lt;&gt;"", VLOOKUP(ROUNDDOWN(F132,1),Sublevels!$L$2:$M$21,2), "")</f>
        <v>Remarkable</v>
      </c>
      <c r="I132" s="16">
        <v>16</v>
      </c>
      <c r="J132" s="12">
        <f t="shared" si="25"/>
        <v>17.326609165235837</v>
      </c>
      <c r="K132" s="13" t="str">
        <f>IF(J132&lt;&gt;"", VLOOKUP(ROUNDDOWN(J132,1),Sublevels!$L$2:$M$21,2), "")</f>
        <v>Masterful</v>
      </c>
      <c r="M132" s="16">
        <v>16</v>
      </c>
      <c r="N132" s="12">
        <f t="shared" si="26"/>
        <v>22.08333333333335</v>
      </c>
      <c r="O132" s="13" t="str">
        <f>IF(N132&lt;&gt;"", VLOOKUP(ROUNDDOWN(N132,1),Sublevels!$L$2:$M$11,2), "")</f>
        <v>Superb</v>
      </c>
    </row>
    <row r="134" spans="1:15" ht="15.75" x14ac:dyDescent="0.25">
      <c r="A134" s="33">
        <f>A112+1</f>
        <v>8</v>
      </c>
      <c r="B134" s="27">
        <f>B112+1</f>
        <v>23</v>
      </c>
      <c r="C134" s="24"/>
      <c r="D134" s="25"/>
    </row>
    <row r="135" spans="1:15" x14ac:dyDescent="0.25">
      <c r="A135" s="13" t="s">
        <v>73</v>
      </c>
      <c r="B135" s="15">
        <v>2</v>
      </c>
      <c r="C135" s="24"/>
      <c r="D135" s="25"/>
      <c r="E135" s="13" t="s">
        <v>73</v>
      </c>
      <c r="F135" s="15">
        <v>0</v>
      </c>
      <c r="G135" s="24"/>
      <c r="I135" s="13" t="s">
        <v>73</v>
      </c>
      <c r="J135" s="15">
        <v>1</v>
      </c>
      <c r="K135" s="24"/>
      <c r="M135" s="13" t="s">
        <v>73</v>
      </c>
      <c r="N135" s="15">
        <v>1</v>
      </c>
      <c r="O135" s="24"/>
    </row>
    <row r="136" spans="1:15" x14ac:dyDescent="0.25">
      <c r="A136" s="13" t="s">
        <v>95</v>
      </c>
      <c r="B136" s="23">
        <f>B132</f>
        <v>15.061643725233358</v>
      </c>
      <c r="C136" s="24"/>
      <c r="D136" s="25"/>
      <c r="E136" s="13" t="s">
        <v>95</v>
      </c>
      <c r="F136" s="23">
        <f>F132</f>
        <v>12.327408711150797</v>
      </c>
      <c r="G136" s="24"/>
      <c r="I136" s="13" t="s">
        <v>95</v>
      </c>
      <c r="J136" s="23">
        <f>J132</f>
        <v>17.326609165235837</v>
      </c>
      <c r="K136" s="24"/>
      <c r="M136" s="13" t="s">
        <v>95</v>
      </c>
      <c r="N136" s="23">
        <f>N132</f>
        <v>22.08333333333335</v>
      </c>
      <c r="O136" s="24"/>
    </row>
    <row r="137" spans="1:15" x14ac:dyDescent="0.25">
      <c r="A137" s="13" t="s">
        <v>4</v>
      </c>
      <c r="B137" s="32">
        <f>1/VLOOKUP(B135,Sublevels!A$4:H$6,A134)</f>
        <v>7.0921985815602842E-2</v>
      </c>
      <c r="C137" s="24"/>
      <c r="D137" s="25"/>
      <c r="E137" s="13" t="s">
        <v>4</v>
      </c>
      <c r="F137" s="32">
        <f>1/VLOOKUP(F135,Sublevels!$A$17:$H$19,$A134)</f>
        <v>8.8495575221238937E-2</v>
      </c>
      <c r="G137" s="24"/>
      <c r="I137" s="13" t="s">
        <v>4</v>
      </c>
      <c r="J137" s="32">
        <f>1/VLOOKUP(J135,Sublevels!$A$29:$H$30,$A134)</f>
        <v>7.874015748031496E-2</v>
      </c>
      <c r="K137" s="24"/>
      <c r="M137" s="13" t="s">
        <v>4</v>
      </c>
      <c r="N137" s="32">
        <f>1/VLOOKUP(N135,Sublevels!$A$23:$H$24,$A134)</f>
        <v>0.16666666666666666</v>
      </c>
      <c r="O137" s="24"/>
    </row>
    <row r="138" spans="1:15" x14ac:dyDescent="0.25">
      <c r="B138" s="5"/>
      <c r="C138" s="24"/>
      <c r="D138" s="25"/>
      <c r="F138" s="5"/>
      <c r="G138" s="24"/>
      <c r="J138" s="5"/>
      <c r="K138" s="24"/>
      <c r="N138" s="5"/>
      <c r="O138" s="24"/>
    </row>
    <row r="139" spans="1:15" ht="15.75" x14ac:dyDescent="0.25">
      <c r="A139" s="16">
        <v>1</v>
      </c>
      <c r="B139" s="12">
        <f>B136+B137</f>
        <v>15.132565711048962</v>
      </c>
      <c r="C139" s="13" t="str">
        <f>IF(B139&lt;&gt;"", VLOOKUP(ROUNDDOWN(B139,1),Sublevels!$L$2:$M$21,2), "")</f>
        <v>Sensational</v>
      </c>
      <c r="D139" s="22"/>
      <c r="E139" s="16">
        <v>1</v>
      </c>
      <c r="F139" s="12">
        <f>F136+F137</f>
        <v>12.415904286372037</v>
      </c>
      <c r="G139" s="13" t="str">
        <f>IF(F139&lt;&gt;"", VLOOKUP(ROUNDDOWN(F139,1),Sublevels!$L$2:$M$21,2), "")</f>
        <v>Remarkable</v>
      </c>
      <c r="I139" s="16">
        <v>1</v>
      </c>
      <c r="J139" s="12">
        <f>J136+J137</f>
        <v>17.405349322716152</v>
      </c>
      <c r="K139" s="13" t="str">
        <f>IF(J139&lt;&gt;"", VLOOKUP(ROUNDDOWN(J139,1),Sublevels!$L$2:$M$21,2), "")</f>
        <v>Masterful</v>
      </c>
      <c r="M139" s="16">
        <v>1</v>
      </c>
      <c r="N139" s="12">
        <f>N136+N137</f>
        <v>22.250000000000018</v>
      </c>
      <c r="O139" s="13" t="str">
        <f>IF(N139&lt;&gt;"", VLOOKUP(ROUNDDOWN(N139,1),Sublevels!$L$2:$M$11,2), "")</f>
        <v>Superb</v>
      </c>
    </row>
    <row r="140" spans="1:15" ht="15.75" x14ac:dyDescent="0.25">
      <c r="A140" s="16">
        <v>2</v>
      </c>
      <c r="B140" s="12">
        <f>B139+B$137</f>
        <v>15.203487696864565</v>
      </c>
      <c r="C140" s="13" t="str">
        <f>IF(B140&lt;&gt;"", VLOOKUP(ROUNDDOWN(B140,1),Sublevels!$L$2:$M$21,2), "")</f>
        <v>Sensational</v>
      </c>
      <c r="D140" s="22"/>
      <c r="E140" s="16">
        <v>2</v>
      </c>
      <c r="F140" s="12">
        <f>F139+F$137</f>
        <v>12.504399861593276</v>
      </c>
      <c r="G140" s="13" t="str">
        <f>IF(F140&lt;&gt;"", VLOOKUP(ROUNDDOWN(F140,1),Sublevels!$L$2:$M$21,2), "")</f>
        <v>Remarkable</v>
      </c>
      <c r="I140" s="16">
        <v>2</v>
      </c>
      <c r="J140" s="12">
        <f>J139+J$137</f>
        <v>17.484089480196467</v>
      </c>
      <c r="K140" s="13" t="str">
        <f>IF(J140&lt;&gt;"", VLOOKUP(ROUNDDOWN(J140,1),Sublevels!$L$2:$M$21,2), "")</f>
        <v>Masterful</v>
      </c>
      <c r="M140" s="16">
        <v>2</v>
      </c>
      <c r="N140" s="12">
        <f>N139+N$137</f>
        <v>22.416666666666686</v>
      </c>
      <c r="O140" s="13" t="str">
        <f>IF(N140&lt;&gt;"", VLOOKUP(ROUNDDOWN(N140,1),Sublevels!$L$2:$M$11,2), "")</f>
        <v>Superb</v>
      </c>
    </row>
    <row r="141" spans="1:15" ht="15.75" x14ac:dyDescent="0.25">
      <c r="A141" s="16">
        <v>3</v>
      </c>
      <c r="B141" s="12">
        <f t="shared" ref="B141:B154" si="27">B140+B$137</f>
        <v>15.274409682680169</v>
      </c>
      <c r="C141" s="13" t="str">
        <f>IF(B141&lt;&gt;"", VLOOKUP(ROUNDDOWN(B141,1),Sublevels!$L$2:$M$21,2), "")</f>
        <v>Sensational</v>
      </c>
      <c r="D141" s="22"/>
      <c r="E141" s="16">
        <v>3</v>
      </c>
      <c r="F141" s="12">
        <f t="shared" ref="F141:F154" si="28">F140+F$137</f>
        <v>12.592895436814516</v>
      </c>
      <c r="G141" s="13" t="str">
        <f>IF(F141&lt;&gt;"", VLOOKUP(ROUNDDOWN(F141,1),Sublevels!$L$2:$M$21,2), "")</f>
        <v>Remarkable</v>
      </c>
      <c r="I141" s="16">
        <v>3</v>
      </c>
      <c r="J141" s="12">
        <f t="shared" ref="J141:J154" si="29">J140+J$137</f>
        <v>17.562829637676781</v>
      </c>
      <c r="K141" s="13" t="str">
        <f>IF(J141&lt;&gt;"", VLOOKUP(ROUNDDOWN(J141,1),Sublevels!$L$2:$M$21,2), "")</f>
        <v>Masterful</v>
      </c>
      <c r="M141" s="16">
        <v>3</v>
      </c>
      <c r="N141" s="12">
        <f t="shared" ref="N141:N154" si="30">N140+N$137</f>
        <v>22.583333333333353</v>
      </c>
      <c r="O141" s="13" t="str">
        <f>IF(N141&lt;&gt;"", VLOOKUP(ROUNDDOWN(N141,1),Sublevels!$L$2:$M$11,2), "")</f>
        <v>Superb</v>
      </c>
    </row>
    <row r="142" spans="1:15" ht="15.75" x14ac:dyDescent="0.25">
      <c r="A142" s="16">
        <v>4</v>
      </c>
      <c r="B142" s="12">
        <f>B141+B$137</f>
        <v>15.345331668495772</v>
      </c>
      <c r="C142" s="13" t="str">
        <f>IF(B142&lt;&gt;"", VLOOKUP(ROUNDDOWN(B142,1),Sublevels!$L$2:$M$21,2), "")</f>
        <v>Sensational</v>
      </c>
      <c r="D142" s="22"/>
      <c r="E142" s="16">
        <v>4</v>
      </c>
      <c r="F142" s="12">
        <f>F141+F$137</f>
        <v>12.681391012035755</v>
      </c>
      <c r="G142" s="13" t="str">
        <f>IF(F142&lt;&gt;"", VLOOKUP(ROUNDDOWN(F142,1),Sublevels!$L$2:$M$21,2), "")</f>
        <v>Remarkable</v>
      </c>
      <c r="I142" s="16">
        <v>4</v>
      </c>
      <c r="J142" s="12">
        <f t="shared" si="29"/>
        <v>17.641569795157096</v>
      </c>
      <c r="K142" s="13" t="str">
        <f>IF(J142&lt;&gt;"", VLOOKUP(ROUNDDOWN(J142,1),Sublevels!$L$2:$M$21,2), "")</f>
        <v>Masterful</v>
      </c>
      <c r="M142" s="16">
        <v>4</v>
      </c>
      <c r="N142" s="12">
        <f t="shared" si="30"/>
        <v>22.750000000000021</v>
      </c>
      <c r="O142" s="13" t="str">
        <f>IF(N142&lt;&gt;"", VLOOKUP(ROUNDDOWN(N142,1),Sublevels!$L$2:$M$11,2), "")</f>
        <v>Superb</v>
      </c>
    </row>
    <row r="143" spans="1:15" ht="15.75" x14ac:dyDescent="0.25">
      <c r="A143" s="16">
        <v>5</v>
      </c>
      <c r="B143" s="12">
        <f>B142+B$137</f>
        <v>15.416253654311376</v>
      </c>
      <c r="C143" s="13" t="str">
        <f>IF(B143&lt;&gt;"", VLOOKUP(ROUNDDOWN(B143,1),Sublevels!$L$2:$M$21,2), "")</f>
        <v>Sensational</v>
      </c>
      <c r="D143" s="22"/>
      <c r="E143" s="16">
        <v>5</v>
      </c>
      <c r="F143" s="12">
        <f>F142+F$137</f>
        <v>12.769886587256995</v>
      </c>
      <c r="G143" s="13" t="str">
        <f>IF(F143&lt;&gt;"", VLOOKUP(ROUNDDOWN(F143,1),Sublevels!$L$2:$M$21,2), "")</f>
        <v>Remarkable</v>
      </c>
      <c r="I143" s="16">
        <v>5</v>
      </c>
      <c r="J143" s="12">
        <f t="shared" si="29"/>
        <v>17.720309952637411</v>
      </c>
      <c r="K143" s="13" t="str">
        <f>IF(J143&lt;&gt;"", VLOOKUP(ROUNDDOWN(J143,1),Sublevels!$L$2:$M$21,2), "")</f>
        <v>Masterful</v>
      </c>
      <c r="M143" s="16">
        <v>5</v>
      </c>
      <c r="N143" s="12">
        <f t="shared" si="30"/>
        <v>22.916666666666689</v>
      </c>
      <c r="O143" s="13" t="str">
        <f>IF(N143&lt;&gt;"", VLOOKUP(ROUNDDOWN(N143,1),Sublevels!$L$2:$M$11,2), "")</f>
        <v>Superb</v>
      </c>
    </row>
    <row r="144" spans="1:15" ht="15.75" x14ac:dyDescent="0.25">
      <c r="A144" s="16">
        <v>6</v>
      </c>
      <c r="B144" s="12">
        <f>B143+B$137</f>
        <v>15.48717564012698</v>
      </c>
      <c r="C144" s="13" t="str">
        <f>IF(B144&lt;&gt;"", VLOOKUP(ROUNDDOWN(B144,1),Sublevels!$L$2:$M$21,2), "")</f>
        <v>Sensational</v>
      </c>
      <c r="D144" s="22"/>
      <c r="E144" s="16">
        <v>6</v>
      </c>
      <c r="F144" s="12">
        <f>F143+F$137</f>
        <v>12.858382162478234</v>
      </c>
      <c r="G144" s="13" t="str">
        <f>IF(F144&lt;&gt;"", VLOOKUP(ROUNDDOWN(F144,1),Sublevels!$L$2:$M$21,2), "")</f>
        <v>Remarkable</v>
      </c>
      <c r="I144" s="16">
        <v>6</v>
      </c>
      <c r="J144" s="12">
        <f t="shared" si="29"/>
        <v>17.799050110117726</v>
      </c>
      <c r="K144" s="13" t="str">
        <f>IF(J144&lt;&gt;"", VLOOKUP(ROUNDDOWN(J144,1),Sublevels!$L$2:$M$21,2), "")</f>
        <v>Masterful</v>
      </c>
      <c r="M144" s="16">
        <v>6</v>
      </c>
      <c r="N144" s="12">
        <f t="shared" si="30"/>
        <v>23.083333333333357</v>
      </c>
      <c r="O144" s="13" t="str">
        <f>IF(N144&lt;&gt;"", VLOOKUP(ROUNDDOWN(N144,1),Sublevels!$L$2:$M$11,2), "")</f>
        <v>Superb</v>
      </c>
    </row>
    <row r="145" spans="1:15" ht="15.75" x14ac:dyDescent="0.25">
      <c r="A145" s="16">
        <v>7</v>
      </c>
      <c r="B145" s="12">
        <f>B144+B$137</f>
        <v>15.558097625942583</v>
      </c>
      <c r="C145" s="13" t="str">
        <f>IF(B145&lt;&gt;"", VLOOKUP(ROUNDDOWN(B145,1),Sublevels!$L$2:$M$21,2), "")</f>
        <v>Sensational</v>
      </c>
      <c r="D145" s="22"/>
      <c r="E145" s="16">
        <v>7</v>
      </c>
      <c r="F145" s="12">
        <f t="shared" si="28"/>
        <v>12.946877737699474</v>
      </c>
      <c r="G145" s="13" t="str">
        <f>IF(F145&lt;&gt;"", VLOOKUP(ROUNDDOWN(F145,1),Sublevels!$L$2:$M$21,2), "")</f>
        <v>Remarkable</v>
      </c>
      <c r="I145" s="16">
        <v>7</v>
      </c>
      <c r="J145" s="12">
        <f t="shared" si="29"/>
        <v>17.877790267598041</v>
      </c>
      <c r="K145" s="13" t="str">
        <f>IF(J145&lt;&gt;"", VLOOKUP(ROUNDDOWN(J145,1),Sublevels!$L$2:$M$21,2), "")</f>
        <v>Masterful</v>
      </c>
      <c r="M145" s="16">
        <v>7</v>
      </c>
      <c r="N145" s="12">
        <f t="shared" si="30"/>
        <v>23.250000000000025</v>
      </c>
      <c r="O145" s="13" t="str">
        <f>IF(N145&lt;&gt;"", VLOOKUP(ROUNDDOWN(N145,1),Sublevels!$L$2:$M$11,2), "")</f>
        <v>Superb</v>
      </c>
    </row>
    <row r="146" spans="1:15" ht="15.75" x14ac:dyDescent="0.25">
      <c r="A146" s="16">
        <v>8</v>
      </c>
      <c r="B146" s="12">
        <f>B145+B$137</f>
        <v>15.629019611758187</v>
      </c>
      <c r="C146" s="13" t="str">
        <f>IF(B146&lt;&gt;"", VLOOKUP(ROUNDDOWN(B146,1),Sublevels!$L$2:$M$21,2), "")</f>
        <v>Sensational</v>
      </c>
      <c r="D146" s="22"/>
      <c r="E146" s="16">
        <v>8</v>
      </c>
      <c r="F146" s="12">
        <f t="shared" si="28"/>
        <v>13.035373312920713</v>
      </c>
      <c r="G146" s="13" t="str">
        <f>IF(F146&lt;&gt;"", VLOOKUP(ROUNDDOWN(F146,1),Sublevels!$L$2:$M$21,2), "")</f>
        <v>Wonderful</v>
      </c>
      <c r="I146" s="16">
        <v>8</v>
      </c>
      <c r="J146" s="12">
        <f t="shared" si="29"/>
        <v>17.956530425078356</v>
      </c>
      <c r="K146" s="13" t="str">
        <f>IF(J146&lt;&gt;"", VLOOKUP(ROUNDDOWN(J146,1),Sublevels!$L$2:$M$21,2), "")</f>
        <v>Masterful</v>
      </c>
      <c r="M146" s="16">
        <v>8</v>
      </c>
      <c r="N146" s="12">
        <f t="shared" si="30"/>
        <v>23.416666666666693</v>
      </c>
      <c r="O146" s="13" t="str">
        <f>IF(N146&lt;&gt;"", VLOOKUP(ROUNDDOWN(N146,1),Sublevels!$L$2:$M$11,2), "")</f>
        <v>Superb</v>
      </c>
    </row>
    <row r="147" spans="1:15" ht="15.75" x14ac:dyDescent="0.25">
      <c r="A147" s="16">
        <v>9</v>
      </c>
      <c r="B147" s="12">
        <f t="shared" si="27"/>
        <v>15.69994159757379</v>
      </c>
      <c r="C147" s="13" t="str">
        <f>IF(B147&lt;&gt;"", VLOOKUP(ROUNDDOWN(B147,1),Sublevels!$L$2:$M$21,2), "")</f>
        <v>Sensational</v>
      </c>
      <c r="D147" s="22"/>
      <c r="E147" s="16">
        <v>9</v>
      </c>
      <c r="F147" s="12">
        <f t="shared" si="28"/>
        <v>13.123868888141953</v>
      </c>
      <c r="G147" s="13" t="str">
        <f>IF(F147&lt;&gt;"", VLOOKUP(ROUNDDOWN(F147,1),Sublevels!$L$2:$M$21,2), "")</f>
        <v>Wonderful</v>
      </c>
      <c r="I147" s="16">
        <v>9</v>
      </c>
      <c r="J147" s="12">
        <f t="shared" si="29"/>
        <v>18.03527058255867</v>
      </c>
      <c r="K147" s="13" t="str">
        <f>IF(J147&lt;&gt;"", VLOOKUP(ROUNDDOWN(J147,1),Sublevels!$L$2:$M$21,2), "")</f>
        <v>Miraculous</v>
      </c>
      <c r="M147" s="16">
        <v>9</v>
      </c>
      <c r="N147" s="12">
        <f t="shared" si="30"/>
        <v>23.583333333333361</v>
      </c>
      <c r="O147" s="13" t="str">
        <f>IF(N147&lt;&gt;"", VLOOKUP(ROUNDDOWN(N147,1),Sublevels!$L$2:$M$11,2), "")</f>
        <v>Superb</v>
      </c>
    </row>
    <row r="148" spans="1:15" ht="15.75" x14ac:dyDescent="0.25">
      <c r="A148" s="16">
        <v>10</v>
      </c>
      <c r="B148" s="12">
        <f t="shared" si="27"/>
        <v>15.770863583389394</v>
      </c>
      <c r="C148" s="13" t="str">
        <f>IF(B148&lt;&gt;"", VLOOKUP(ROUNDDOWN(B148,1),Sublevels!$L$2:$M$21,2), "")</f>
        <v>Sensational</v>
      </c>
      <c r="D148" s="22"/>
      <c r="E148" s="16">
        <v>10</v>
      </c>
      <c r="F148" s="12">
        <f t="shared" si="28"/>
        <v>13.212364463363192</v>
      </c>
      <c r="G148" s="13" t="str">
        <f>IF(F148&lt;&gt;"", VLOOKUP(ROUNDDOWN(F148,1),Sublevels!$L$2:$M$21,2), "")</f>
        <v>Wonderful</v>
      </c>
      <c r="I148" s="16">
        <v>10</v>
      </c>
      <c r="J148" s="12">
        <f t="shared" si="29"/>
        <v>18.114010740038985</v>
      </c>
      <c r="K148" s="13" t="str">
        <f>IF(J148&lt;&gt;"", VLOOKUP(ROUNDDOWN(J148,1),Sublevels!$L$2:$M$21,2), "")</f>
        <v>Miraculous</v>
      </c>
      <c r="M148" s="16">
        <v>10</v>
      </c>
      <c r="N148" s="12">
        <f t="shared" si="30"/>
        <v>23.750000000000028</v>
      </c>
      <c r="O148" s="13" t="str">
        <f>IF(N148&lt;&gt;"", VLOOKUP(ROUNDDOWN(N148,1),Sublevels!$L$2:$M$11,2), "")</f>
        <v>Superb</v>
      </c>
    </row>
    <row r="149" spans="1:15" ht="15.75" x14ac:dyDescent="0.25">
      <c r="A149" s="16">
        <v>11</v>
      </c>
      <c r="B149" s="12">
        <f t="shared" si="27"/>
        <v>15.841785569204998</v>
      </c>
      <c r="C149" s="13" t="str">
        <f>IF(B149&lt;&gt;"", VLOOKUP(ROUNDDOWN(B149,1),Sublevels!$L$2:$M$21,2), "")</f>
        <v>Sensational</v>
      </c>
      <c r="D149" s="22"/>
      <c r="E149" s="16">
        <v>11</v>
      </c>
      <c r="F149" s="12">
        <f t="shared" si="28"/>
        <v>13.300860038584432</v>
      </c>
      <c r="G149" s="13" t="str">
        <f>IF(F149&lt;&gt;"", VLOOKUP(ROUNDDOWN(F149,1),Sublevels!$L$2:$M$21,2), "")</f>
        <v>Wonderful</v>
      </c>
      <c r="I149" s="16">
        <v>11</v>
      </c>
      <c r="J149" s="12">
        <f t="shared" si="29"/>
        <v>18.1927508975193</v>
      </c>
      <c r="K149" s="13" t="str">
        <f>IF(J149&lt;&gt;"", VLOOKUP(ROUNDDOWN(J149,1),Sublevels!$L$2:$M$21,2), "")</f>
        <v>Miraculous</v>
      </c>
      <c r="M149" s="16">
        <v>11</v>
      </c>
      <c r="N149" s="12">
        <f t="shared" si="30"/>
        <v>23.916666666666696</v>
      </c>
      <c r="O149" s="13" t="str">
        <f>IF(N149&lt;&gt;"", VLOOKUP(ROUNDDOWN(N149,1),Sublevels!$L$2:$M$11,2), "")</f>
        <v>Superb</v>
      </c>
    </row>
    <row r="150" spans="1:15" ht="15.75" x14ac:dyDescent="0.25">
      <c r="A150" s="16">
        <v>12</v>
      </c>
      <c r="B150" s="12">
        <f t="shared" si="27"/>
        <v>15.912707555020601</v>
      </c>
      <c r="C150" s="13" t="str">
        <f>IF(B150&lt;&gt;"", VLOOKUP(ROUNDDOWN(B150,1),Sublevels!$L$2:$M$21,2), "")</f>
        <v>Sensational</v>
      </c>
      <c r="D150" s="22"/>
      <c r="E150" s="16">
        <v>12</v>
      </c>
      <c r="F150" s="12">
        <f t="shared" si="28"/>
        <v>13.389355613805671</v>
      </c>
      <c r="G150" s="13" t="str">
        <f>IF(F150&lt;&gt;"", VLOOKUP(ROUNDDOWN(F150,1),Sublevels!$L$2:$M$21,2), "")</f>
        <v>Wonderful</v>
      </c>
      <c r="I150" s="16">
        <v>12</v>
      </c>
      <c r="J150" s="12">
        <f t="shared" si="29"/>
        <v>18.271491054999615</v>
      </c>
      <c r="K150" s="13" t="str">
        <f>IF(J150&lt;&gt;"", VLOOKUP(ROUNDDOWN(J150,1),Sublevels!$L$2:$M$21,2), "")</f>
        <v>Miraculous</v>
      </c>
      <c r="M150" s="16">
        <v>12</v>
      </c>
      <c r="N150" s="12">
        <f t="shared" si="30"/>
        <v>24.083333333333364</v>
      </c>
      <c r="O150" s="13" t="str">
        <f>IF(N150&lt;&gt;"", VLOOKUP(ROUNDDOWN(N150,1),Sublevels!$L$2:$M$11,2), "")</f>
        <v>Superb</v>
      </c>
    </row>
    <row r="151" spans="1:15" ht="15.75" x14ac:dyDescent="0.25">
      <c r="A151" s="16">
        <v>13</v>
      </c>
      <c r="B151" s="12">
        <f t="shared" si="27"/>
        <v>15.983629540836205</v>
      </c>
      <c r="C151" s="13" t="str">
        <f>IF(B151&lt;&gt;"", VLOOKUP(ROUNDDOWN(B151,1),Sublevels!$L$2:$M$21,2), "")</f>
        <v>Sensational</v>
      </c>
      <c r="D151" s="22"/>
      <c r="E151" s="16">
        <v>13</v>
      </c>
      <c r="F151" s="12">
        <f t="shared" si="28"/>
        <v>13.477851189026911</v>
      </c>
      <c r="G151" s="13" t="str">
        <f>IF(F151&lt;&gt;"", VLOOKUP(ROUNDDOWN(F151,1),Sublevels!$L$2:$M$21,2), "")</f>
        <v>Wonderful</v>
      </c>
      <c r="I151" s="16">
        <v>13</v>
      </c>
      <c r="J151" s="12">
        <f t="shared" si="29"/>
        <v>18.35023121247993</v>
      </c>
      <c r="K151" s="13" t="str">
        <f>IF(J151&lt;&gt;"", VLOOKUP(ROUNDDOWN(J151,1),Sublevels!$L$2:$M$21,2), "")</f>
        <v>Miraculous</v>
      </c>
      <c r="M151" s="16">
        <v>13</v>
      </c>
      <c r="N151" s="12">
        <f t="shared" si="30"/>
        <v>24.250000000000032</v>
      </c>
      <c r="O151" s="13" t="str">
        <f>IF(N151&lt;&gt;"", VLOOKUP(ROUNDDOWN(N151,1),Sublevels!$L$2:$M$11,2), "")</f>
        <v>Superb</v>
      </c>
    </row>
    <row r="152" spans="1:15" ht="15.75" x14ac:dyDescent="0.25">
      <c r="A152" s="16">
        <v>14</v>
      </c>
      <c r="B152" s="12">
        <f t="shared" si="27"/>
        <v>16.054551526651807</v>
      </c>
      <c r="C152" s="13" t="str">
        <f>IF(B152&lt;&gt;"", VLOOKUP(ROUNDDOWN(B152,1),Sublevels!$L$2:$M$21,2), "")</f>
        <v>Exquisite</v>
      </c>
      <c r="D152" s="22"/>
      <c r="E152" s="16">
        <v>14</v>
      </c>
      <c r="F152" s="12">
        <f t="shared" si="28"/>
        <v>13.56634676424815</v>
      </c>
      <c r="G152" s="13" t="str">
        <f>IF(F152&lt;&gt;"", VLOOKUP(ROUNDDOWN(F152,1),Sublevels!$L$2:$M$21,2), "")</f>
        <v>Wonderful</v>
      </c>
      <c r="I152" s="16">
        <v>14</v>
      </c>
      <c r="J152" s="12">
        <f t="shared" si="29"/>
        <v>18.428971369960244</v>
      </c>
      <c r="K152" s="13" t="str">
        <f>IF(J152&lt;&gt;"", VLOOKUP(ROUNDDOWN(J152,1),Sublevels!$L$2:$M$21,2), "")</f>
        <v>Miraculous</v>
      </c>
      <c r="M152" s="16">
        <v>14</v>
      </c>
      <c r="N152" s="12">
        <f t="shared" si="30"/>
        <v>24.4166666666667</v>
      </c>
      <c r="O152" s="13" t="str">
        <f>IF(N152&lt;&gt;"", VLOOKUP(ROUNDDOWN(N152,1),Sublevels!$L$2:$M$11,2), "")</f>
        <v>Superb</v>
      </c>
    </row>
    <row r="153" spans="1:15" ht="15.75" x14ac:dyDescent="0.25">
      <c r="A153" s="16">
        <v>15</v>
      </c>
      <c r="B153" s="12">
        <f t="shared" si="27"/>
        <v>16.125473512467408</v>
      </c>
      <c r="C153" s="13" t="str">
        <f>IF(B153&lt;&gt;"", VLOOKUP(ROUNDDOWN(B153,1),Sublevels!$L$2:$M$21,2), "")</f>
        <v>Exquisite</v>
      </c>
      <c r="D153" s="22"/>
      <c r="E153" s="16">
        <v>15</v>
      </c>
      <c r="F153" s="12">
        <f t="shared" si="28"/>
        <v>13.65484233946939</v>
      </c>
      <c r="G153" s="13" t="str">
        <f>IF(F153&lt;&gt;"", VLOOKUP(ROUNDDOWN(F153,1),Sublevels!$L$2:$M$21,2), "")</f>
        <v>Wonderful</v>
      </c>
      <c r="I153" s="16">
        <v>15</v>
      </c>
      <c r="J153" s="12">
        <f t="shared" si="29"/>
        <v>18.507711527440559</v>
      </c>
      <c r="K153" s="13" t="str">
        <f>IF(J153&lt;&gt;"", VLOOKUP(ROUNDDOWN(J153,1),Sublevels!$L$2:$M$21,2), "")</f>
        <v>Miraculous</v>
      </c>
      <c r="M153" s="16">
        <v>15</v>
      </c>
      <c r="N153" s="12">
        <f t="shared" si="30"/>
        <v>24.583333333333368</v>
      </c>
      <c r="O153" s="13" t="str">
        <f>IF(N153&lt;&gt;"", VLOOKUP(ROUNDDOWN(N153,1),Sublevels!$L$2:$M$11,2), "")</f>
        <v>Superb</v>
      </c>
    </row>
    <row r="154" spans="1:15" ht="15.75" x14ac:dyDescent="0.25">
      <c r="A154" s="16">
        <v>16</v>
      </c>
      <c r="B154" s="12">
        <f t="shared" si="27"/>
        <v>16.19639549828301</v>
      </c>
      <c r="C154" s="13" t="str">
        <f>IF(B154&lt;&gt;"", VLOOKUP(ROUNDDOWN(B154,1),Sublevels!$L$2:$M$21,2), "")</f>
        <v>Exquisite</v>
      </c>
      <c r="D154" s="22"/>
      <c r="E154" s="16">
        <v>16</v>
      </c>
      <c r="F154" s="12">
        <f t="shared" si="28"/>
        <v>13.743337914690629</v>
      </c>
      <c r="G154" s="13" t="str">
        <f>IF(F154&lt;&gt;"", VLOOKUP(ROUNDDOWN(F154,1),Sublevels!$L$2:$M$21,2), "")</f>
        <v>Wonderful</v>
      </c>
      <c r="I154" s="16">
        <v>16</v>
      </c>
      <c r="J154" s="12">
        <f t="shared" si="29"/>
        <v>18.586451684920874</v>
      </c>
      <c r="K154" s="13" t="str">
        <f>IF(J154&lt;&gt;"", VLOOKUP(ROUNDDOWN(J154,1),Sublevels!$L$2:$M$21,2), "")</f>
        <v>Miraculous</v>
      </c>
      <c r="M154" s="16">
        <v>16</v>
      </c>
      <c r="N154" s="12">
        <f t="shared" si="30"/>
        <v>24.750000000000036</v>
      </c>
      <c r="O154" s="13" t="str">
        <f>IF(N154&lt;&gt;"", VLOOKUP(ROUNDDOWN(N154,1),Sublevels!$L$2:$M$11,2), "")</f>
        <v>Superb</v>
      </c>
    </row>
  </sheetData>
  <conditionalFormatting sqref="B28:B29 F6:F7 E4:E24 D5:D45 D67">
    <cfRule type="containsText" dxfId="2959" priority="670" operator="containsText" text="WK">
      <formula>NOT(ISERROR(SEARCH("WK",B4)))</formula>
    </cfRule>
  </conditionalFormatting>
  <conditionalFormatting sqref="B28:B29 F6:F7 E4:E24 D5:D45 D67">
    <cfRule type="containsText" dxfId="2958" priority="661" operator="containsText" text="Stam">
      <formula>NOT(ISERROR(SEARCH("Stam",B4)))</formula>
    </cfRule>
    <cfRule type="containsText" dxfId="2957" priority="662" operator="containsText" text="Fielding">
      <formula>NOT(ISERROR(SEARCH("Fielding",B4)))</formula>
    </cfRule>
    <cfRule type="containsText" dxfId="2956" priority="663" operator="containsText" text="Conc">
      <formula>NOT(ISERROR(SEARCH("Conc",B4)))</formula>
    </cfRule>
    <cfRule type="containsText" dxfId="2955" priority="664" operator="containsText" text="Cons">
      <formula>NOT(ISERROR(SEARCH("Cons",B4)))</formula>
    </cfRule>
    <cfRule type="containsText" dxfId="2954" priority="665" operator="containsText" text="No pop">
      <formula>NOT(ISERROR(SEARCH("No pop",B4)))</formula>
    </cfRule>
    <cfRule type="containsText" dxfId="2953" priority="666" operator="containsText" text="Bowling">
      <formula>NOT(ISERROR(SEARCH("Bowling",B4)))</formula>
    </cfRule>
    <cfRule type="containsText" dxfId="2952" priority="667" operator="containsText" text="Batting">
      <formula>NOT(ISERROR(SEARCH("Batting",B4)))</formula>
    </cfRule>
    <cfRule type="beginsWith" dxfId="2951" priority="668" operator="beginsWith" text="Batting">
      <formula>LEFT(B4,7)="Batting"</formula>
    </cfRule>
    <cfRule type="cellIs" dxfId="2950" priority="669" operator="equal">
      <formula>"Batting"</formula>
    </cfRule>
  </conditionalFormatting>
  <conditionalFormatting sqref="F28:F29 E28:E44">
    <cfRule type="containsText" dxfId="2949" priority="660" operator="containsText" text="WK">
      <formula>NOT(ISERROR(SEARCH("WK",E28)))</formula>
    </cfRule>
  </conditionalFormatting>
  <conditionalFormatting sqref="F28:F29 E28:E44">
    <cfRule type="containsText" dxfId="2948" priority="651" operator="containsText" text="Stam">
      <formula>NOT(ISERROR(SEARCH("Stam",E28)))</formula>
    </cfRule>
    <cfRule type="containsText" dxfId="2947" priority="652" operator="containsText" text="Fielding">
      <formula>NOT(ISERROR(SEARCH("Fielding",E28)))</formula>
    </cfRule>
    <cfRule type="containsText" dxfId="2946" priority="653" operator="containsText" text="Conc">
      <formula>NOT(ISERROR(SEARCH("Conc",E28)))</formula>
    </cfRule>
    <cfRule type="containsText" dxfId="2945" priority="654" operator="containsText" text="Cons">
      <formula>NOT(ISERROR(SEARCH("Cons",E28)))</formula>
    </cfRule>
    <cfRule type="containsText" dxfId="2944" priority="655" operator="containsText" text="No pop">
      <formula>NOT(ISERROR(SEARCH("No pop",E28)))</formula>
    </cfRule>
    <cfRule type="containsText" dxfId="2943" priority="656" operator="containsText" text="Bowling">
      <formula>NOT(ISERROR(SEARCH("Bowling",E28)))</formula>
    </cfRule>
    <cfRule type="containsText" dxfId="2942" priority="657" operator="containsText" text="Batting">
      <formula>NOT(ISERROR(SEARCH("Batting",E28)))</formula>
    </cfRule>
    <cfRule type="beginsWith" dxfId="2941" priority="658" operator="beginsWith" text="Batting">
      <formula>LEFT(E28,7)="Batting"</formula>
    </cfRule>
    <cfRule type="cellIs" dxfId="2940" priority="659" operator="equal">
      <formula>"Batting"</formula>
    </cfRule>
  </conditionalFormatting>
  <conditionalFormatting sqref="J6:J7 I4:I24">
    <cfRule type="containsText" dxfId="2939" priority="650" operator="containsText" text="WK">
      <formula>NOT(ISERROR(SEARCH("WK",I4)))</formula>
    </cfRule>
  </conditionalFormatting>
  <conditionalFormatting sqref="J6:J7 I4:I24">
    <cfRule type="containsText" dxfId="2938" priority="641" operator="containsText" text="Stam">
      <formula>NOT(ISERROR(SEARCH("Stam",I4)))</formula>
    </cfRule>
    <cfRule type="containsText" dxfId="2937" priority="642" operator="containsText" text="Fielding">
      <formula>NOT(ISERROR(SEARCH("Fielding",I4)))</formula>
    </cfRule>
    <cfRule type="containsText" dxfId="2936" priority="643" operator="containsText" text="Conc">
      <formula>NOT(ISERROR(SEARCH("Conc",I4)))</formula>
    </cfRule>
    <cfRule type="containsText" dxfId="2935" priority="644" operator="containsText" text="Cons">
      <formula>NOT(ISERROR(SEARCH("Cons",I4)))</formula>
    </cfRule>
    <cfRule type="containsText" dxfId="2934" priority="645" operator="containsText" text="No pop">
      <formula>NOT(ISERROR(SEARCH("No pop",I4)))</formula>
    </cfRule>
    <cfRule type="containsText" dxfId="2933" priority="646" operator="containsText" text="Bowling">
      <formula>NOT(ISERROR(SEARCH("Bowling",I4)))</formula>
    </cfRule>
    <cfRule type="containsText" dxfId="2932" priority="647" operator="containsText" text="Batting">
      <formula>NOT(ISERROR(SEARCH("Batting",I4)))</formula>
    </cfRule>
    <cfRule type="beginsWith" dxfId="2931" priority="648" operator="beginsWith" text="Batting">
      <formula>LEFT(I4,7)="Batting"</formula>
    </cfRule>
    <cfRule type="cellIs" dxfId="2930" priority="649" operator="equal">
      <formula>"Batting"</formula>
    </cfRule>
  </conditionalFormatting>
  <conditionalFormatting sqref="J28:J29 I26:I44">
    <cfRule type="containsText" dxfId="2929" priority="640" operator="containsText" text="WK">
      <formula>NOT(ISERROR(SEARCH("WK",I26)))</formula>
    </cfRule>
  </conditionalFormatting>
  <conditionalFormatting sqref="J28:J29 I26:I44">
    <cfRule type="containsText" dxfId="2928" priority="631" operator="containsText" text="Stam">
      <formula>NOT(ISERROR(SEARCH("Stam",I26)))</formula>
    </cfRule>
    <cfRule type="containsText" dxfId="2927" priority="632" operator="containsText" text="Fielding">
      <formula>NOT(ISERROR(SEARCH("Fielding",I26)))</formula>
    </cfRule>
    <cfRule type="containsText" dxfId="2926" priority="633" operator="containsText" text="Conc">
      <formula>NOT(ISERROR(SEARCH("Conc",I26)))</formula>
    </cfRule>
    <cfRule type="containsText" dxfId="2925" priority="634" operator="containsText" text="Cons">
      <formula>NOT(ISERROR(SEARCH("Cons",I26)))</formula>
    </cfRule>
    <cfRule type="containsText" dxfId="2924" priority="635" operator="containsText" text="No pop">
      <formula>NOT(ISERROR(SEARCH("No pop",I26)))</formula>
    </cfRule>
    <cfRule type="containsText" dxfId="2923" priority="636" operator="containsText" text="Bowling">
      <formula>NOT(ISERROR(SEARCH("Bowling",I26)))</formula>
    </cfRule>
    <cfRule type="containsText" dxfId="2922" priority="637" operator="containsText" text="Batting">
      <formula>NOT(ISERROR(SEARCH("Batting",I26)))</formula>
    </cfRule>
    <cfRule type="beginsWith" dxfId="2921" priority="638" operator="beginsWith" text="Batting">
      <formula>LEFT(I26,7)="Batting"</formula>
    </cfRule>
    <cfRule type="cellIs" dxfId="2920" priority="639" operator="equal">
      <formula>"Batting"</formula>
    </cfRule>
  </conditionalFormatting>
  <conditionalFormatting sqref="E26:E27">
    <cfRule type="containsText" dxfId="2919" priority="630" operator="containsText" text="WK">
      <formula>NOT(ISERROR(SEARCH("WK",E26)))</formula>
    </cfRule>
  </conditionalFormatting>
  <conditionalFormatting sqref="E26:E27">
    <cfRule type="containsText" dxfId="2918" priority="621" operator="containsText" text="Stam">
      <formula>NOT(ISERROR(SEARCH("Stam",E26)))</formula>
    </cfRule>
    <cfRule type="containsText" dxfId="2917" priority="622" operator="containsText" text="Fielding">
      <formula>NOT(ISERROR(SEARCH("Fielding",E26)))</formula>
    </cfRule>
    <cfRule type="containsText" dxfId="2916" priority="623" operator="containsText" text="Conc">
      <formula>NOT(ISERROR(SEARCH("Conc",E26)))</formula>
    </cfRule>
    <cfRule type="containsText" dxfId="2915" priority="624" operator="containsText" text="Cons">
      <formula>NOT(ISERROR(SEARCH("Cons",E26)))</formula>
    </cfRule>
    <cfRule type="containsText" dxfId="2914" priority="625" operator="containsText" text="No pop">
      <formula>NOT(ISERROR(SEARCH("No pop",E26)))</formula>
    </cfRule>
    <cfRule type="containsText" dxfId="2913" priority="626" operator="containsText" text="Bowling">
      <formula>NOT(ISERROR(SEARCH("Bowling",E26)))</formula>
    </cfRule>
    <cfRule type="containsText" dxfId="2912" priority="627" operator="containsText" text="Batting">
      <formula>NOT(ISERROR(SEARCH("Batting",E26)))</formula>
    </cfRule>
    <cfRule type="beginsWith" dxfId="2911" priority="628" operator="beginsWith" text="Batting">
      <formula>LEFT(E26,7)="Batting"</formula>
    </cfRule>
    <cfRule type="cellIs" dxfId="2910" priority="629" operator="equal">
      <formula>"Batting"</formula>
    </cfRule>
  </conditionalFormatting>
  <conditionalFormatting sqref="B50:B51 E46 D46:D48 D50:D66">
    <cfRule type="containsText" dxfId="2909" priority="620" operator="containsText" text="WK">
      <formula>NOT(ISERROR(SEARCH("WK",B46)))</formula>
    </cfRule>
  </conditionalFormatting>
  <conditionalFormatting sqref="B50:B51 E46 D46:D48 D50:D66">
    <cfRule type="containsText" dxfId="2908" priority="611" operator="containsText" text="Stam">
      <formula>NOT(ISERROR(SEARCH("Stam",B46)))</formula>
    </cfRule>
    <cfRule type="containsText" dxfId="2907" priority="612" operator="containsText" text="Fielding">
      <formula>NOT(ISERROR(SEARCH("Fielding",B46)))</formula>
    </cfRule>
    <cfRule type="containsText" dxfId="2906" priority="613" operator="containsText" text="Conc">
      <formula>NOT(ISERROR(SEARCH("Conc",B46)))</formula>
    </cfRule>
    <cfRule type="containsText" dxfId="2905" priority="614" operator="containsText" text="Cons">
      <formula>NOT(ISERROR(SEARCH("Cons",B46)))</formula>
    </cfRule>
    <cfRule type="containsText" dxfId="2904" priority="615" operator="containsText" text="No pop">
      <formula>NOT(ISERROR(SEARCH("No pop",B46)))</formula>
    </cfRule>
    <cfRule type="containsText" dxfId="2903" priority="616" operator="containsText" text="Bowling">
      <formula>NOT(ISERROR(SEARCH("Bowling",B46)))</formula>
    </cfRule>
    <cfRule type="containsText" dxfId="2902" priority="617" operator="containsText" text="Batting">
      <formula>NOT(ISERROR(SEARCH("Batting",B46)))</formula>
    </cfRule>
    <cfRule type="beginsWith" dxfId="2901" priority="618" operator="beginsWith" text="Batting">
      <formula>LEFT(B46,7)="Batting"</formula>
    </cfRule>
    <cfRule type="cellIs" dxfId="2900" priority="619" operator="equal">
      <formula>"Batting"</formula>
    </cfRule>
  </conditionalFormatting>
  <conditionalFormatting sqref="F50:F51 E50:E66">
    <cfRule type="containsText" dxfId="2899" priority="610" operator="containsText" text="WK">
      <formula>NOT(ISERROR(SEARCH("WK",E50)))</formula>
    </cfRule>
  </conditionalFormatting>
  <conditionalFormatting sqref="F50:F51 E50:E66">
    <cfRule type="containsText" dxfId="2898" priority="601" operator="containsText" text="Stam">
      <formula>NOT(ISERROR(SEARCH("Stam",E50)))</formula>
    </cfRule>
    <cfRule type="containsText" dxfId="2897" priority="602" operator="containsText" text="Fielding">
      <formula>NOT(ISERROR(SEARCH("Fielding",E50)))</formula>
    </cfRule>
    <cfRule type="containsText" dxfId="2896" priority="603" operator="containsText" text="Conc">
      <formula>NOT(ISERROR(SEARCH("Conc",E50)))</formula>
    </cfRule>
    <cfRule type="containsText" dxfId="2895" priority="604" operator="containsText" text="Cons">
      <formula>NOT(ISERROR(SEARCH("Cons",E50)))</formula>
    </cfRule>
    <cfRule type="containsText" dxfId="2894" priority="605" operator="containsText" text="No pop">
      <formula>NOT(ISERROR(SEARCH("No pop",E50)))</formula>
    </cfRule>
    <cfRule type="containsText" dxfId="2893" priority="606" operator="containsText" text="Bowling">
      <formula>NOT(ISERROR(SEARCH("Bowling",E50)))</formula>
    </cfRule>
    <cfRule type="containsText" dxfId="2892" priority="607" operator="containsText" text="Batting">
      <formula>NOT(ISERROR(SEARCH("Batting",E50)))</formula>
    </cfRule>
    <cfRule type="beginsWith" dxfId="2891" priority="608" operator="beginsWith" text="Batting">
      <formula>LEFT(E50,7)="Batting"</formula>
    </cfRule>
    <cfRule type="cellIs" dxfId="2890" priority="609" operator="equal">
      <formula>"Batting"</formula>
    </cfRule>
  </conditionalFormatting>
  <conditionalFormatting sqref="I46">
    <cfRule type="containsText" dxfId="2889" priority="600" operator="containsText" text="WK">
      <formula>NOT(ISERROR(SEARCH("WK",I46)))</formula>
    </cfRule>
  </conditionalFormatting>
  <conditionalFormatting sqref="I46">
    <cfRule type="containsText" dxfId="2888" priority="591" operator="containsText" text="Stam">
      <formula>NOT(ISERROR(SEARCH("Stam",I46)))</formula>
    </cfRule>
    <cfRule type="containsText" dxfId="2887" priority="592" operator="containsText" text="Fielding">
      <formula>NOT(ISERROR(SEARCH("Fielding",I46)))</formula>
    </cfRule>
    <cfRule type="containsText" dxfId="2886" priority="593" operator="containsText" text="Conc">
      <formula>NOT(ISERROR(SEARCH("Conc",I46)))</formula>
    </cfRule>
    <cfRule type="containsText" dxfId="2885" priority="594" operator="containsText" text="Cons">
      <formula>NOT(ISERROR(SEARCH("Cons",I46)))</formula>
    </cfRule>
    <cfRule type="containsText" dxfId="2884" priority="595" operator="containsText" text="No pop">
      <formula>NOT(ISERROR(SEARCH("No pop",I46)))</formula>
    </cfRule>
    <cfRule type="containsText" dxfId="2883" priority="596" operator="containsText" text="Bowling">
      <formula>NOT(ISERROR(SEARCH("Bowling",I46)))</formula>
    </cfRule>
    <cfRule type="containsText" dxfId="2882" priority="597" operator="containsText" text="Batting">
      <formula>NOT(ISERROR(SEARCH("Batting",I46)))</formula>
    </cfRule>
    <cfRule type="beginsWith" dxfId="2881" priority="598" operator="beginsWith" text="Batting">
      <formula>LEFT(I46,7)="Batting"</formula>
    </cfRule>
    <cfRule type="cellIs" dxfId="2880" priority="599" operator="equal">
      <formula>"Batting"</formula>
    </cfRule>
  </conditionalFormatting>
  <conditionalFormatting sqref="J50:J51 I48 I50:I66">
    <cfRule type="containsText" dxfId="2879" priority="590" operator="containsText" text="WK">
      <formula>NOT(ISERROR(SEARCH("WK",I48)))</formula>
    </cfRule>
  </conditionalFormatting>
  <conditionalFormatting sqref="J50:J51 I48 I50:I66">
    <cfRule type="containsText" dxfId="2878" priority="581" operator="containsText" text="Stam">
      <formula>NOT(ISERROR(SEARCH("Stam",I48)))</formula>
    </cfRule>
    <cfRule type="containsText" dxfId="2877" priority="582" operator="containsText" text="Fielding">
      <formula>NOT(ISERROR(SEARCH("Fielding",I48)))</formula>
    </cfRule>
    <cfRule type="containsText" dxfId="2876" priority="583" operator="containsText" text="Conc">
      <formula>NOT(ISERROR(SEARCH("Conc",I48)))</formula>
    </cfRule>
    <cfRule type="containsText" dxfId="2875" priority="584" operator="containsText" text="Cons">
      <formula>NOT(ISERROR(SEARCH("Cons",I48)))</formula>
    </cfRule>
    <cfRule type="containsText" dxfId="2874" priority="585" operator="containsText" text="No pop">
      <formula>NOT(ISERROR(SEARCH("No pop",I48)))</formula>
    </cfRule>
    <cfRule type="containsText" dxfId="2873" priority="586" operator="containsText" text="Bowling">
      <formula>NOT(ISERROR(SEARCH("Bowling",I48)))</formula>
    </cfRule>
    <cfRule type="containsText" dxfId="2872" priority="587" operator="containsText" text="Batting">
      <formula>NOT(ISERROR(SEARCH("Batting",I48)))</formula>
    </cfRule>
    <cfRule type="beginsWith" dxfId="2871" priority="588" operator="beginsWith" text="Batting">
      <formula>LEFT(I48,7)="Batting"</formula>
    </cfRule>
    <cfRule type="cellIs" dxfId="2870" priority="589" operator="equal">
      <formula>"Batting"</formula>
    </cfRule>
  </conditionalFormatting>
  <conditionalFormatting sqref="E48">
    <cfRule type="containsText" dxfId="2869" priority="580" operator="containsText" text="WK">
      <formula>NOT(ISERROR(SEARCH("WK",E48)))</formula>
    </cfRule>
  </conditionalFormatting>
  <conditionalFormatting sqref="E48">
    <cfRule type="containsText" dxfId="2868" priority="571" operator="containsText" text="Stam">
      <formula>NOT(ISERROR(SEARCH("Stam",E48)))</formula>
    </cfRule>
    <cfRule type="containsText" dxfId="2867" priority="572" operator="containsText" text="Fielding">
      <formula>NOT(ISERROR(SEARCH("Fielding",E48)))</formula>
    </cfRule>
    <cfRule type="containsText" dxfId="2866" priority="573" operator="containsText" text="Conc">
      <formula>NOT(ISERROR(SEARCH("Conc",E48)))</formula>
    </cfRule>
    <cfRule type="containsText" dxfId="2865" priority="574" operator="containsText" text="Cons">
      <formula>NOT(ISERROR(SEARCH("Cons",E48)))</formula>
    </cfRule>
    <cfRule type="containsText" dxfId="2864" priority="575" operator="containsText" text="No pop">
      <formula>NOT(ISERROR(SEARCH("No pop",E48)))</formula>
    </cfRule>
    <cfRule type="containsText" dxfId="2863" priority="576" operator="containsText" text="Bowling">
      <formula>NOT(ISERROR(SEARCH("Bowling",E48)))</formula>
    </cfRule>
    <cfRule type="containsText" dxfId="2862" priority="577" operator="containsText" text="Batting">
      <formula>NOT(ISERROR(SEARCH("Batting",E48)))</formula>
    </cfRule>
    <cfRule type="beginsWith" dxfId="2861" priority="578" operator="beginsWith" text="Batting">
      <formula>LEFT(E48,7)="Batting"</formula>
    </cfRule>
    <cfRule type="cellIs" dxfId="2860" priority="579" operator="equal">
      <formula>"Batting"</formula>
    </cfRule>
  </conditionalFormatting>
  <conditionalFormatting sqref="B72:B73 E68 D68:D70 D72:D88">
    <cfRule type="containsText" dxfId="2859" priority="570" operator="containsText" text="WK">
      <formula>NOT(ISERROR(SEARCH("WK",B68)))</formula>
    </cfRule>
  </conditionalFormatting>
  <conditionalFormatting sqref="B72:B73 E68 D68:D70 D72:D88">
    <cfRule type="containsText" dxfId="2858" priority="561" operator="containsText" text="Stam">
      <formula>NOT(ISERROR(SEARCH("Stam",B68)))</formula>
    </cfRule>
    <cfRule type="containsText" dxfId="2857" priority="562" operator="containsText" text="Fielding">
      <formula>NOT(ISERROR(SEARCH("Fielding",B68)))</formula>
    </cfRule>
    <cfRule type="containsText" dxfId="2856" priority="563" operator="containsText" text="Conc">
      <formula>NOT(ISERROR(SEARCH("Conc",B68)))</formula>
    </cfRule>
    <cfRule type="containsText" dxfId="2855" priority="564" operator="containsText" text="Cons">
      <formula>NOT(ISERROR(SEARCH("Cons",B68)))</formula>
    </cfRule>
    <cfRule type="containsText" dxfId="2854" priority="565" operator="containsText" text="No pop">
      <formula>NOT(ISERROR(SEARCH("No pop",B68)))</formula>
    </cfRule>
    <cfRule type="containsText" dxfId="2853" priority="566" operator="containsText" text="Bowling">
      <formula>NOT(ISERROR(SEARCH("Bowling",B68)))</formula>
    </cfRule>
    <cfRule type="containsText" dxfId="2852" priority="567" operator="containsText" text="Batting">
      <formula>NOT(ISERROR(SEARCH("Batting",B68)))</formula>
    </cfRule>
    <cfRule type="beginsWith" dxfId="2851" priority="568" operator="beginsWith" text="Batting">
      <formula>LEFT(B68,7)="Batting"</formula>
    </cfRule>
    <cfRule type="cellIs" dxfId="2850" priority="569" operator="equal">
      <formula>"Batting"</formula>
    </cfRule>
  </conditionalFormatting>
  <conditionalFormatting sqref="F72:F73 E72:E88">
    <cfRule type="containsText" dxfId="2849" priority="560" operator="containsText" text="WK">
      <formula>NOT(ISERROR(SEARCH("WK",E72)))</formula>
    </cfRule>
  </conditionalFormatting>
  <conditionalFormatting sqref="F72:F73 E72:E88">
    <cfRule type="containsText" dxfId="2848" priority="551" operator="containsText" text="Stam">
      <formula>NOT(ISERROR(SEARCH("Stam",E72)))</formula>
    </cfRule>
    <cfRule type="containsText" dxfId="2847" priority="552" operator="containsText" text="Fielding">
      <formula>NOT(ISERROR(SEARCH("Fielding",E72)))</formula>
    </cfRule>
    <cfRule type="containsText" dxfId="2846" priority="553" operator="containsText" text="Conc">
      <formula>NOT(ISERROR(SEARCH("Conc",E72)))</formula>
    </cfRule>
    <cfRule type="containsText" dxfId="2845" priority="554" operator="containsText" text="Cons">
      <formula>NOT(ISERROR(SEARCH("Cons",E72)))</formula>
    </cfRule>
    <cfRule type="containsText" dxfId="2844" priority="555" operator="containsText" text="No pop">
      <formula>NOT(ISERROR(SEARCH("No pop",E72)))</formula>
    </cfRule>
    <cfRule type="containsText" dxfId="2843" priority="556" operator="containsText" text="Bowling">
      <formula>NOT(ISERROR(SEARCH("Bowling",E72)))</formula>
    </cfRule>
    <cfRule type="containsText" dxfId="2842" priority="557" operator="containsText" text="Batting">
      <formula>NOT(ISERROR(SEARCH("Batting",E72)))</formula>
    </cfRule>
    <cfRule type="beginsWith" dxfId="2841" priority="558" operator="beginsWith" text="Batting">
      <formula>LEFT(E72,7)="Batting"</formula>
    </cfRule>
    <cfRule type="cellIs" dxfId="2840" priority="559" operator="equal">
      <formula>"Batting"</formula>
    </cfRule>
  </conditionalFormatting>
  <conditionalFormatting sqref="I68">
    <cfRule type="containsText" dxfId="2839" priority="550" operator="containsText" text="WK">
      <formula>NOT(ISERROR(SEARCH("WK",I68)))</formula>
    </cfRule>
  </conditionalFormatting>
  <conditionalFormatting sqref="I68">
    <cfRule type="containsText" dxfId="2838" priority="541" operator="containsText" text="Stam">
      <formula>NOT(ISERROR(SEARCH("Stam",I68)))</formula>
    </cfRule>
    <cfRule type="containsText" dxfId="2837" priority="542" operator="containsText" text="Fielding">
      <formula>NOT(ISERROR(SEARCH("Fielding",I68)))</formula>
    </cfRule>
    <cfRule type="containsText" dxfId="2836" priority="543" operator="containsText" text="Conc">
      <formula>NOT(ISERROR(SEARCH("Conc",I68)))</formula>
    </cfRule>
    <cfRule type="containsText" dxfId="2835" priority="544" operator="containsText" text="Cons">
      <formula>NOT(ISERROR(SEARCH("Cons",I68)))</formula>
    </cfRule>
    <cfRule type="containsText" dxfId="2834" priority="545" operator="containsText" text="No pop">
      <formula>NOT(ISERROR(SEARCH("No pop",I68)))</formula>
    </cfRule>
    <cfRule type="containsText" dxfId="2833" priority="546" operator="containsText" text="Bowling">
      <formula>NOT(ISERROR(SEARCH("Bowling",I68)))</formula>
    </cfRule>
    <cfRule type="containsText" dxfId="2832" priority="547" operator="containsText" text="Batting">
      <formula>NOT(ISERROR(SEARCH("Batting",I68)))</formula>
    </cfRule>
    <cfRule type="beginsWith" dxfId="2831" priority="548" operator="beginsWith" text="Batting">
      <formula>LEFT(I68,7)="Batting"</formula>
    </cfRule>
    <cfRule type="cellIs" dxfId="2830" priority="549" operator="equal">
      <formula>"Batting"</formula>
    </cfRule>
  </conditionalFormatting>
  <conditionalFormatting sqref="J72:J73 I70 I72:I88">
    <cfRule type="containsText" dxfId="2829" priority="540" operator="containsText" text="WK">
      <formula>NOT(ISERROR(SEARCH("WK",I70)))</formula>
    </cfRule>
  </conditionalFormatting>
  <conditionalFormatting sqref="J72:J73 I70 I72:I88">
    <cfRule type="containsText" dxfId="2828" priority="531" operator="containsText" text="Stam">
      <formula>NOT(ISERROR(SEARCH("Stam",I70)))</formula>
    </cfRule>
    <cfRule type="containsText" dxfId="2827" priority="532" operator="containsText" text="Fielding">
      <formula>NOT(ISERROR(SEARCH("Fielding",I70)))</formula>
    </cfRule>
    <cfRule type="containsText" dxfId="2826" priority="533" operator="containsText" text="Conc">
      <formula>NOT(ISERROR(SEARCH("Conc",I70)))</formula>
    </cfRule>
    <cfRule type="containsText" dxfId="2825" priority="534" operator="containsText" text="Cons">
      <formula>NOT(ISERROR(SEARCH("Cons",I70)))</formula>
    </cfRule>
    <cfRule type="containsText" dxfId="2824" priority="535" operator="containsText" text="No pop">
      <formula>NOT(ISERROR(SEARCH("No pop",I70)))</formula>
    </cfRule>
    <cfRule type="containsText" dxfId="2823" priority="536" operator="containsText" text="Bowling">
      <formula>NOT(ISERROR(SEARCH("Bowling",I70)))</formula>
    </cfRule>
    <cfRule type="containsText" dxfId="2822" priority="537" operator="containsText" text="Batting">
      <formula>NOT(ISERROR(SEARCH("Batting",I70)))</formula>
    </cfRule>
    <cfRule type="beginsWith" dxfId="2821" priority="538" operator="beginsWith" text="Batting">
      <formula>LEFT(I70,7)="Batting"</formula>
    </cfRule>
    <cfRule type="cellIs" dxfId="2820" priority="539" operator="equal">
      <formula>"Batting"</formula>
    </cfRule>
  </conditionalFormatting>
  <conditionalFormatting sqref="E70">
    <cfRule type="containsText" dxfId="2819" priority="530" operator="containsText" text="WK">
      <formula>NOT(ISERROR(SEARCH("WK",E70)))</formula>
    </cfRule>
  </conditionalFormatting>
  <conditionalFormatting sqref="E70">
    <cfRule type="containsText" dxfId="2818" priority="521" operator="containsText" text="Stam">
      <formula>NOT(ISERROR(SEARCH("Stam",E70)))</formula>
    </cfRule>
    <cfRule type="containsText" dxfId="2817" priority="522" operator="containsText" text="Fielding">
      <formula>NOT(ISERROR(SEARCH("Fielding",E70)))</formula>
    </cfRule>
    <cfRule type="containsText" dxfId="2816" priority="523" operator="containsText" text="Conc">
      <formula>NOT(ISERROR(SEARCH("Conc",E70)))</formula>
    </cfRule>
    <cfRule type="containsText" dxfId="2815" priority="524" operator="containsText" text="Cons">
      <formula>NOT(ISERROR(SEARCH("Cons",E70)))</formula>
    </cfRule>
    <cfRule type="containsText" dxfId="2814" priority="525" operator="containsText" text="No pop">
      <formula>NOT(ISERROR(SEARCH("No pop",E70)))</formula>
    </cfRule>
    <cfRule type="containsText" dxfId="2813" priority="526" operator="containsText" text="Bowling">
      <formula>NOT(ISERROR(SEARCH("Bowling",E70)))</formula>
    </cfRule>
    <cfRule type="containsText" dxfId="2812" priority="527" operator="containsText" text="Batting">
      <formula>NOT(ISERROR(SEARCH("Batting",E70)))</formula>
    </cfRule>
    <cfRule type="beginsWith" dxfId="2811" priority="528" operator="beginsWith" text="Batting">
      <formula>LEFT(E70,7)="Batting"</formula>
    </cfRule>
    <cfRule type="cellIs" dxfId="2810" priority="529" operator="equal">
      <formula>"Batting"</formula>
    </cfRule>
  </conditionalFormatting>
  <conditionalFormatting sqref="B94:B95 E90 D90:D92 D94:D110">
    <cfRule type="containsText" dxfId="2809" priority="520" operator="containsText" text="WK">
      <formula>NOT(ISERROR(SEARCH("WK",B90)))</formula>
    </cfRule>
  </conditionalFormatting>
  <conditionalFormatting sqref="B94:B95 E90 D90:D92 D94:D110">
    <cfRule type="containsText" dxfId="2808" priority="511" operator="containsText" text="Stam">
      <formula>NOT(ISERROR(SEARCH("Stam",B90)))</formula>
    </cfRule>
    <cfRule type="containsText" dxfId="2807" priority="512" operator="containsText" text="Fielding">
      <formula>NOT(ISERROR(SEARCH("Fielding",B90)))</formula>
    </cfRule>
    <cfRule type="containsText" dxfId="2806" priority="513" operator="containsText" text="Conc">
      <formula>NOT(ISERROR(SEARCH("Conc",B90)))</formula>
    </cfRule>
    <cfRule type="containsText" dxfId="2805" priority="514" operator="containsText" text="Cons">
      <formula>NOT(ISERROR(SEARCH("Cons",B90)))</formula>
    </cfRule>
    <cfRule type="containsText" dxfId="2804" priority="515" operator="containsText" text="No pop">
      <formula>NOT(ISERROR(SEARCH("No pop",B90)))</formula>
    </cfRule>
    <cfRule type="containsText" dxfId="2803" priority="516" operator="containsText" text="Bowling">
      <formula>NOT(ISERROR(SEARCH("Bowling",B90)))</formula>
    </cfRule>
    <cfRule type="containsText" dxfId="2802" priority="517" operator="containsText" text="Batting">
      <formula>NOT(ISERROR(SEARCH("Batting",B90)))</formula>
    </cfRule>
    <cfRule type="beginsWith" dxfId="2801" priority="518" operator="beginsWith" text="Batting">
      <formula>LEFT(B90,7)="Batting"</formula>
    </cfRule>
    <cfRule type="cellIs" dxfId="2800" priority="519" operator="equal">
      <formula>"Batting"</formula>
    </cfRule>
  </conditionalFormatting>
  <conditionalFormatting sqref="F94:F95 E94:E110">
    <cfRule type="containsText" dxfId="2799" priority="510" operator="containsText" text="WK">
      <formula>NOT(ISERROR(SEARCH("WK",E94)))</formula>
    </cfRule>
  </conditionalFormatting>
  <conditionalFormatting sqref="F94:F95 E94:E110">
    <cfRule type="containsText" dxfId="2798" priority="501" operator="containsText" text="Stam">
      <formula>NOT(ISERROR(SEARCH("Stam",E94)))</formula>
    </cfRule>
    <cfRule type="containsText" dxfId="2797" priority="502" operator="containsText" text="Fielding">
      <formula>NOT(ISERROR(SEARCH("Fielding",E94)))</formula>
    </cfRule>
    <cfRule type="containsText" dxfId="2796" priority="503" operator="containsText" text="Conc">
      <formula>NOT(ISERROR(SEARCH("Conc",E94)))</formula>
    </cfRule>
    <cfRule type="containsText" dxfId="2795" priority="504" operator="containsText" text="Cons">
      <formula>NOT(ISERROR(SEARCH("Cons",E94)))</formula>
    </cfRule>
    <cfRule type="containsText" dxfId="2794" priority="505" operator="containsText" text="No pop">
      <formula>NOT(ISERROR(SEARCH("No pop",E94)))</formula>
    </cfRule>
    <cfRule type="containsText" dxfId="2793" priority="506" operator="containsText" text="Bowling">
      <formula>NOT(ISERROR(SEARCH("Bowling",E94)))</formula>
    </cfRule>
    <cfRule type="containsText" dxfId="2792" priority="507" operator="containsText" text="Batting">
      <formula>NOT(ISERROR(SEARCH("Batting",E94)))</formula>
    </cfRule>
    <cfRule type="beginsWith" dxfId="2791" priority="508" operator="beginsWith" text="Batting">
      <formula>LEFT(E94,7)="Batting"</formula>
    </cfRule>
    <cfRule type="cellIs" dxfId="2790" priority="509" operator="equal">
      <formula>"Batting"</formula>
    </cfRule>
  </conditionalFormatting>
  <conditionalFormatting sqref="I90">
    <cfRule type="containsText" dxfId="2789" priority="500" operator="containsText" text="WK">
      <formula>NOT(ISERROR(SEARCH("WK",I90)))</formula>
    </cfRule>
  </conditionalFormatting>
  <conditionalFormatting sqref="I90">
    <cfRule type="containsText" dxfId="2788" priority="491" operator="containsText" text="Stam">
      <formula>NOT(ISERROR(SEARCH("Stam",I90)))</formula>
    </cfRule>
    <cfRule type="containsText" dxfId="2787" priority="492" operator="containsText" text="Fielding">
      <formula>NOT(ISERROR(SEARCH("Fielding",I90)))</formula>
    </cfRule>
    <cfRule type="containsText" dxfId="2786" priority="493" operator="containsText" text="Conc">
      <formula>NOT(ISERROR(SEARCH("Conc",I90)))</formula>
    </cfRule>
    <cfRule type="containsText" dxfId="2785" priority="494" operator="containsText" text="Cons">
      <formula>NOT(ISERROR(SEARCH("Cons",I90)))</formula>
    </cfRule>
    <cfRule type="containsText" dxfId="2784" priority="495" operator="containsText" text="No pop">
      <formula>NOT(ISERROR(SEARCH("No pop",I90)))</formula>
    </cfRule>
    <cfRule type="containsText" dxfId="2783" priority="496" operator="containsText" text="Bowling">
      <formula>NOT(ISERROR(SEARCH("Bowling",I90)))</formula>
    </cfRule>
    <cfRule type="containsText" dxfId="2782" priority="497" operator="containsText" text="Batting">
      <formula>NOT(ISERROR(SEARCH("Batting",I90)))</formula>
    </cfRule>
    <cfRule type="beginsWith" dxfId="2781" priority="498" operator="beginsWith" text="Batting">
      <formula>LEFT(I90,7)="Batting"</formula>
    </cfRule>
    <cfRule type="cellIs" dxfId="2780" priority="499" operator="equal">
      <formula>"Batting"</formula>
    </cfRule>
  </conditionalFormatting>
  <conditionalFormatting sqref="E92">
    <cfRule type="containsText" dxfId="2769" priority="480" operator="containsText" text="WK">
      <formula>NOT(ISERROR(SEARCH("WK",E92)))</formula>
    </cfRule>
  </conditionalFormatting>
  <conditionalFormatting sqref="E92">
    <cfRule type="containsText" dxfId="2768" priority="471" operator="containsText" text="Stam">
      <formula>NOT(ISERROR(SEARCH("Stam",E92)))</formula>
    </cfRule>
    <cfRule type="containsText" dxfId="2767" priority="472" operator="containsText" text="Fielding">
      <formula>NOT(ISERROR(SEARCH("Fielding",E92)))</formula>
    </cfRule>
    <cfRule type="containsText" dxfId="2766" priority="473" operator="containsText" text="Conc">
      <formula>NOT(ISERROR(SEARCH("Conc",E92)))</formula>
    </cfRule>
    <cfRule type="containsText" dxfId="2765" priority="474" operator="containsText" text="Cons">
      <formula>NOT(ISERROR(SEARCH("Cons",E92)))</formula>
    </cfRule>
    <cfRule type="containsText" dxfId="2764" priority="475" operator="containsText" text="No pop">
      <formula>NOT(ISERROR(SEARCH("No pop",E92)))</formula>
    </cfRule>
    <cfRule type="containsText" dxfId="2763" priority="476" operator="containsText" text="Bowling">
      <formula>NOT(ISERROR(SEARCH("Bowling",E92)))</formula>
    </cfRule>
    <cfRule type="containsText" dxfId="2762" priority="477" operator="containsText" text="Batting">
      <formula>NOT(ISERROR(SEARCH("Batting",E92)))</formula>
    </cfRule>
    <cfRule type="beginsWith" dxfId="2761" priority="478" operator="beginsWith" text="Batting">
      <formula>LEFT(E92,7)="Batting"</formula>
    </cfRule>
    <cfRule type="cellIs" dxfId="2760" priority="479" operator="equal">
      <formula>"Batting"</formula>
    </cfRule>
  </conditionalFormatting>
  <conditionalFormatting sqref="D49">
    <cfRule type="containsText" dxfId="2759" priority="470" operator="containsText" text="WK">
      <formula>NOT(ISERROR(SEARCH("WK",D49)))</formula>
    </cfRule>
  </conditionalFormatting>
  <conditionalFormatting sqref="D49">
    <cfRule type="containsText" dxfId="2758" priority="461" operator="containsText" text="Stam">
      <formula>NOT(ISERROR(SEARCH("Stam",D49)))</formula>
    </cfRule>
    <cfRule type="containsText" dxfId="2757" priority="462" operator="containsText" text="Fielding">
      <formula>NOT(ISERROR(SEARCH("Fielding",D49)))</formula>
    </cfRule>
    <cfRule type="containsText" dxfId="2756" priority="463" operator="containsText" text="Conc">
      <formula>NOT(ISERROR(SEARCH("Conc",D49)))</formula>
    </cfRule>
    <cfRule type="containsText" dxfId="2755" priority="464" operator="containsText" text="Cons">
      <formula>NOT(ISERROR(SEARCH("Cons",D49)))</formula>
    </cfRule>
    <cfRule type="containsText" dxfId="2754" priority="465" operator="containsText" text="No pop">
      <formula>NOT(ISERROR(SEARCH("No pop",D49)))</formula>
    </cfRule>
    <cfRule type="containsText" dxfId="2753" priority="466" operator="containsText" text="Bowling">
      <formula>NOT(ISERROR(SEARCH("Bowling",D49)))</formula>
    </cfRule>
    <cfRule type="containsText" dxfId="2752" priority="467" operator="containsText" text="Batting">
      <formula>NOT(ISERROR(SEARCH("Batting",D49)))</formula>
    </cfRule>
    <cfRule type="beginsWith" dxfId="2751" priority="468" operator="beginsWith" text="Batting">
      <formula>LEFT(D49,7)="Batting"</formula>
    </cfRule>
    <cfRule type="cellIs" dxfId="2750" priority="469" operator="equal">
      <formula>"Batting"</formula>
    </cfRule>
  </conditionalFormatting>
  <conditionalFormatting sqref="I49">
    <cfRule type="containsText" dxfId="2749" priority="460" operator="containsText" text="WK">
      <formula>NOT(ISERROR(SEARCH("WK",I49)))</formula>
    </cfRule>
  </conditionalFormatting>
  <conditionalFormatting sqref="I49">
    <cfRule type="containsText" dxfId="2748" priority="451" operator="containsText" text="Stam">
      <formula>NOT(ISERROR(SEARCH("Stam",I49)))</formula>
    </cfRule>
    <cfRule type="containsText" dxfId="2747" priority="452" operator="containsText" text="Fielding">
      <formula>NOT(ISERROR(SEARCH("Fielding",I49)))</formula>
    </cfRule>
    <cfRule type="containsText" dxfId="2746" priority="453" operator="containsText" text="Conc">
      <formula>NOT(ISERROR(SEARCH("Conc",I49)))</formula>
    </cfRule>
    <cfRule type="containsText" dxfId="2745" priority="454" operator="containsText" text="Cons">
      <formula>NOT(ISERROR(SEARCH("Cons",I49)))</formula>
    </cfRule>
    <cfRule type="containsText" dxfId="2744" priority="455" operator="containsText" text="No pop">
      <formula>NOT(ISERROR(SEARCH("No pop",I49)))</formula>
    </cfRule>
    <cfRule type="containsText" dxfId="2743" priority="456" operator="containsText" text="Bowling">
      <formula>NOT(ISERROR(SEARCH("Bowling",I49)))</formula>
    </cfRule>
    <cfRule type="containsText" dxfId="2742" priority="457" operator="containsText" text="Batting">
      <formula>NOT(ISERROR(SEARCH("Batting",I49)))</formula>
    </cfRule>
    <cfRule type="beginsWith" dxfId="2741" priority="458" operator="beginsWith" text="Batting">
      <formula>LEFT(I49,7)="Batting"</formula>
    </cfRule>
    <cfRule type="cellIs" dxfId="2740" priority="459" operator="equal">
      <formula>"Batting"</formula>
    </cfRule>
  </conditionalFormatting>
  <conditionalFormatting sqref="E49">
    <cfRule type="containsText" dxfId="2739" priority="450" operator="containsText" text="WK">
      <formula>NOT(ISERROR(SEARCH("WK",E49)))</formula>
    </cfRule>
  </conditionalFormatting>
  <conditionalFormatting sqref="E49">
    <cfRule type="containsText" dxfId="2738" priority="441" operator="containsText" text="Stam">
      <formula>NOT(ISERROR(SEARCH("Stam",E49)))</formula>
    </cfRule>
    <cfRule type="containsText" dxfId="2737" priority="442" operator="containsText" text="Fielding">
      <formula>NOT(ISERROR(SEARCH("Fielding",E49)))</formula>
    </cfRule>
    <cfRule type="containsText" dxfId="2736" priority="443" operator="containsText" text="Conc">
      <formula>NOT(ISERROR(SEARCH("Conc",E49)))</formula>
    </cfRule>
    <cfRule type="containsText" dxfId="2735" priority="444" operator="containsText" text="Cons">
      <formula>NOT(ISERROR(SEARCH("Cons",E49)))</formula>
    </cfRule>
    <cfRule type="containsText" dxfId="2734" priority="445" operator="containsText" text="No pop">
      <formula>NOT(ISERROR(SEARCH("No pop",E49)))</formula>
    </cfRule>
    <cfRule type="containsText" dxfId="2733" priority="446" operator="containsText" text="Bowling">
      <formula>NOT(ISERROR(SEARCH("Bowling",E49)))</formula>
    </cfRule>
    <cfRule type="containsText" dxfId="2732" priority="447" operator="containsText" text="Batting">
      <formula>NOT(ISERROR(SEARCH("Batting",E49)))</formula>
    </cfRule>
    <cfRule type="beginsWith" dxfId="2731" priority="448" operator="beginsWith" text="Batting">
      <formula>LEFT(E49,7)="Batting"</formula>
    </cfRule>
    <cfRule type="cellIs" dxfId="2730" priority="449" operator="equal">
      <formula>"Batting"</formula>
    </cfRule>
  </conditionalFormatting>
  <conditionalFormatting sqref="D71">
    <cfRule type="containsText" dxfId="2729" priority="440" operator="containsText" text="WK">
      <formula>NOT(ISERROR(SEARCH("WK",D71)))</formula>
    </cfRule>
  </conditionalFormatting>
  <conditionalFormatting sqref="D71">
    <cfRule type="containsText" dxfId="2728" priority="431" operator="containsText" text="Stam">
      <formula>NOT(ISERROR(SEARCH("Stam",D71)))</formula>
    </cfRule>
    <cfRule type="containsText" dxfId="2727" priority="432" operator="containsText" text="Fielding">
      <formula>NOT(ISERROR(SEARCH("Fielding",D71)))</formula>
    </cfRule>
    <cfRule type="containsText" dxfId="2726" priority="433" operator="containsText" text="Conc">
      <formula>NOT(ISERROR(SEARCH("Conc",D71)))</formula>
    </cfRule>
    <cfRule type="containsText" dxfId="2725" priority="434" operator="containsText" text="Cons">
      <formula>NOT(ISERROR(SEARCH("Cons",D71)))</formula>
    </cfRule>
    <cfRule type="containsText" dxfId="2724" priority="435" operator="containsText" text="No pop">
      <formula>NOT(ISERROR(SEARCH("No pop",D71)))</formula>
    </cfRule>
    <cfRule type="containsText" dxfId="2723" priority="436" operator="containsText" text="Bowling">
      <formula>NOT(ISERROR(SEARCH("Bowling",D71)))</formula>
    </cfRule>
    <cfRule type="containsText" dxfId="2722" priority="437" operator="containsText" text="Batting">
      <formula>NOT(ISERROR(SEARCH("Batting",D71)))</formula>
    </cfRule>
    <cfRule type="beginsWith" dxfId="2721" priority="438" operator="beginsWith" text="Batting">
      <formula>LEFT(D71,7)="Batting"</formula>
    </cfRule>
    <cfRule type="cellIs" dxfId="2720" priority="439" operator="equal">
      <formula>"Batting"</formula>
    </cfRule>
  </conditionalFormatting>
  <conditionalFormatting sqref="I71">
    <cfRule type="containsText" dxfId="2719" priority="430" operator="containsText" text="WK">
      <formula>NOT(ISERROR(SEARCH("WK",I71)))</formula>
    </cfRule>
  </conditionalFormatting>
  <conditionalFormatting sqref="I71">
    <cfRule type="containsText" dxfId="2718" priority="421" operator="containsText" text="Stam">
      <formula>NOT(ISERROR(SEARCH("Stam",I71)))</formula>
    </cfRule>
    <cfRule type="containsText" dxfId="2717" priority="422" operator="containsText" text="Fielding">
      <formula>NOT(ISERROR(SEARCH("Fielding",I71)))</formula>
    </cfRule>
    <cfRule type="containsText" dxfId="2716" priority="423" operator="containsText" text="Conc">
      <formula>NOT(ISERROR(SEARCH("Conc",I71)))</formula>
    </cfRule>
    <cfRule type="containsText" dxfId="2715" priority="424" operator="containsText" text="Cons">
      <formula>NOT(ISERROR(SEARCH("Cons",I71)))</formula>
    </cfRule>
    <cfRule type="containsText" dxfId="2714" priority="425" operator="containsText" text="No pop">
      <formula>NOT(ISERROR(SEARCH("No pop",I71)))</formula>
    </cfRule>
    <cfRule type="containsText" dxfId="2713" priority="426" operator="containsText" text="Bowling">
      <formula>NOT(ISERROR(SEARCH("Bowling",I71)))</formula>
    </cfRule>
    <cfRule type="containsText" dxfId="2712" priority="427" operator="containsText" text="Batting">
      <formula>NOT(ISERROR(SEARCH("Batting",I71)))</formula>
    </cfRule>
    <cfRule type="beginsWith" dxfId="2711" priority="428" operator="beginsWith" text="Batting">
      <formula>LEFT(I71,7)="Batting"</formula>
    </cfRule>
    <cfRule type="cellIs" dxfId="2710" priority="429" operator="equal">
      <formula>"Batting"</formula>
    </cfRule>
  </conditionalFormatting>
  <conditionalFormatting sqref="E71">
    <cfRule type="containsText" dxfId="2709" priority="420" operator="containsText" text="WK">
      <formula>NOT(ISERROR(SEARCH("WK",E71)))</formula>
    </cfRule>
  </conditionalFormatting>
  <conditionalFormatting sqref="E71">
    <cfRule type="containsText" dxfId="2708" priority="411" operator="containsText" text="Stam">
      <formula>NOT(ISERROR(SEARCH("Stam",E71)))</formula>
    </cfRule>
    <cfRule type="containsText" dxfId="2707" priority="412" operator="containsText" text="Fielding">
      <formula>NOT(ISERROR(SEARCH("Fielding",E71)))</formula>
    </cfRule>
    <cfRule type="containsText" dxfId="2706" priority="413" operator="containsText" text="Conc">
      <formula>NOT(ISERROR(SEARCH("Conc",E71)))</formula>
    </cfRule>
    <cfRule type="containsText" dxfId="2705" priority="414" operator="containsText" text="Cons">
      <formula>NOT(ISERROR(SEARCH("Cons",E71)))</formula>
    </cfRule>
    <cfRule type="containsText" dxfId="2704" priority="415" operator="containsText" text="No pop">
      <formula>NOT(ISERROR(SEARCH("No pop",E71)))</formula>
    </cfRule>
    <cfRule type="containsText" dxfId="2703" priority="416" operator="containsText" text="Bowling">
      <formula>NOT(ISERROR(SEARCH("Bowling",E71)))</formula>
    </cfRule>
    <cfRule type="containsText" dxfId="2702" priority="417" operator="containsText" text="Batting">
      <formula>NOT(ISERROR(SEARCH("Batting",E71)))</formula>
    </cfRule>
    <cfRule type="beginsWith" dxfId="2701" priority="418" operator="beginsWith" text="Batting">
      <formula>LEFT(E71,7)="Batting"</formula>
    </cfRule>
    <cfRule type="cellIs" dxfId="2700" priority="419" operator="equal">
      <formula>"Batting"</formula>
    </cfRule>
  </conditionalFormatting>
  <conditionalFormatting sqref="D93">
    <cfRule type="containsText" dxfId="2699" priority="410" operator="containsText" text="WK">
      <formula>NOT(ISERROR(SEARCH("WK",D93)))</formula>
    </cfRule>
  </conditionalFormatting>
  <conditionalFormatting sqref="D93">
    <cfRule type="containsText" dxfId="2698" priority="401" operator="containsText" text="Stam">
      <formula>NOT(ISERROR(SEARCH("Stam",D93)))</formula>
    </cfRule>
    <cfRule type="containsText" dxfId="2697" priority="402" operator="containsText" text="Fielding">
      <formula>NOT(ISERROR(SEARCH("Fielding",D93)))</formula>
    </cfRule>
    <cfRule type="containsText" dxfId="2696" priority="403" operator="containsText" text="Conc">
      <formula>NOT(ISERROR(SEARCH("Conc",D93)))</formula>
    </cfRule>
    <cfRule type="containsText" dxfId="2695" priority="404" operator="containsText" text="Cons">
      <formula>NOT(ISERROR(SEARCH("Cons",D93)))</formula>
    </cfRule>
    <cfRule type="containsText" dxfId="2694" priority="405" operator="containsText" text="No pop">
      <formula>NOT(ISERROR(SEARCH("No pop",D93)))</formula>
    </cfRule>
    <cfRule type="containsText" dxfId="2693" priority="406" operator="containsText" text="Bowling">
      <formula>NOT(ISERROR(SEARCH("Bowling",D93)))</formula>
    </cfRule>
    <cfRule type="containsText" dxfId="2692" priority="407" operator="containsText" text="Batting">
      <formula>NOT(ISERROR(SEARCH("Batting",D93)))</formula>
    </cfRule>
    <cfRule type="beginsWith" dxfId="2691" priority="408" operator="beginsWith" text="Batting">
      <formula>LEFT(D93,7)="Batting"</formula>
    </cfRule>
    <cfRule type="cellIs" dxfId="2690" priority="409" operator="equal">
      <formula>"Batting"</formula>
    </cfRule>
  </conditionalFormatting>
  <conditionalFormatting sqref="E93">
    <cfRule type="containsText" dxfId="2679" priority="390" operator="containsText" text="WK">
      <formula>NOT(ISERROR(SEARCH("WK",E93)))</formula>
    </cfRule>
  </conditionalFormatting>
  <conditionalFormatting sqref="E93">
    <cfRule type="containsText" dxfId="2678" priority="381" operator="containsText" text="Stam">
      <formula>NOT(ISERROR(SEARCH("Stam",E93)))</formula>
    </cfRule>
    <cfRule type="containsText" dxfId="2677" priority="382" operator="containsText" text="Fielding">
      <formula>NOT(ISERROR(SEARCH("Fielding",E93)))</formula>
    </cfRule>
    <cfRule type="containsText" dxfId="2676" priority="383" operator="containsText" text="Conc">
      <formula>NOT(ISERROR(SEARCH("Conc",E93)))</formula>
    </cfRule>
    <cfRule type="containsText" dxfId="2675" priority="384" operator="containsText" text="Cons">
      <formula>NOT(ISERROR(SEARCH("Cons",E93)))</formula>
    </cfRule>
    <cfRule type="containsText" dxfId="2674" priority="385" operator="containsText" text="No pop">
      <formula>NOT(ISERROR(SEARCH("No pop",E93)))</formula>
    </cfRule>
    <cfRule type="containsText" dxfId="2673" priority="386" operator="containsText" text="Bowling">
      <formula>NOT(ISERROR(SEARCH("Bowling",E93)))</formula>
    </cfRule>
    <cfRule type="containsText" dxfId="2672" priority="387" operator="containsText" text="Batting">
      <formula>NOT(ISERROR(SEARCH("Batting",E93)))</formula>
    </cfRule>
    <cfRule type="beginsWith" dxfId="2671" priority="388" operator="beginsWith" text="Batting">
      <formula>LEFT(E93,7)="Batting"</formula>
    </cfRule>
    <cfRule type="cellIs" dxfId="2670" priority="389" operator="equal">
      <formula>"Batting"</formula>
    </cfRule>
  </conditionalFormatting>
  <conditionalFormatting sqref="B116:B117 E112 D112:D114 D116:D132">
    <cfRule type="containsText" dxfId="2669" priority="380" operator="containsText" text="WK">
      <formula>NOT(ISERROR(SEARCH("WK",B112)))</formula>
    </cfRule>
  </conditionalFormatting>
  <conditionalFormatting sqref="B116:B117 E112 D112:D114 D116:D132">
    <cfRule type="containsText" dxfId="2668" priority="371" operator="containsText" text="Stam">
      <formula>NOT(ISERROR(SEARCH("Stam",B112)))</formula>
    </cfRule>
    <cfRule type="containsText" dxfId="2667" priority="372" operator="containsText" text="Fielding">
      <formula>NOT(ISERROR(SEARCH("Fielding",B112)))</formula>
    </cfRule>
    <cfRule type="containsText" dxfId="2666" priority="373" operator="containsText" text="Conc">
      <formula>NOT(ISERROR(SEARCH("Conc",B112)))</formula>
    </cfRule>
    <cfRule type="containsText" dxfId="2665" priority="374" operator="containsText" text="Cons">
      <formula>NOT(ISERROR(SEARCH("Cons",B112)))</formula>
    </cfRule>
    <cfRule type="containsText" dxfId="2664" priority="375" operator="containsText" text="No pop">
      <formula>NOT(ISERROR(SEARCH("No pop",B112)))</formula>
    </cfRule>
    <cfRule type="containsText" dxfId="2663" priority="376" operator="containsText" text="Bowling">
      <formula>NOT(ISERROR(SEARCH("Bowling",B112)))</formula>
    </cfRule>
    <cfRule type="containsText" dxfId="2662" priority="377" operator="containsText" text="Batting">
      <formula>NOT(ISERROR(SEARCH("Batting",B112)))</formula>
    </cfRule>
    <cfRule type="beginsWith" dxfId="2661" priority="378" operator="beginsWith" text="Batting">
      <formula>LEFT(B112,7)="Batting"</formula>
    </cfRule>
    <cfRule type="cellIs" dxfId="2660" priority="379" operator="equal">
      <formula>"Batting"</formula>
    </cfRule>
  </conditionalFormatting>
  <conditionalFormatting sqref="F116:F117 E116:E132">
    <cfRule type="containsText" dxfId="2659" priority="370" operator="containsText" text="WK">
      <formula>NOT(ISERROR(SEARCH("WK",E116)))</formula>
    </cfRule>
  </conditionalFormatting>
  <conditionalFormatting sqref="F116:F117 E116:E132">
    <cfRule type="containsText" dxfId="2658" priority="361" operator="containsText" text="Stam">
      <formula>NOT(ISERROR(SEARCH("Stam",E116)))</formula>
    </cfRule>
    <cfRule type="containsText" dxfId="2657" priority="362" operator="containsText" text="Fielding">
      <formula>NOT(ISERROR(SEARCH("Fielding",E116)))</formula>
    </cfRule>
    <cfRule type="containsText" dxfId="2656" priority="363" operator="containsText" text="Conc">
      <formula>NOT(ISERROR(SEARCH("Conc",E116)))</formula>
    </cfRule>
    <cfRule type="containsText" dxfId="2655" priority="364" operator="containsText" text="Cons">
      <formula>NOT(ISERROR(SEARCH("Cons",E116)))</formula>
    </cfRule>
    <cfRule type="containsText" dxfId="2654" priority="365" operator="containsText" text="No pop">
      <formula>NOT(ISERROR(SEARCH("No pop",E116)))</formula>
    </cfRule>
    <cfRule type="containsText" dxfId="2653" priority="366" operator="containsText" text="Bowling">
      <formula>NOT(ISERROR(SEARCH("Bowling",E116)))</formula>
    </cfRule>
    <cfRule type="containsText" dxfId="2652" priority="367" operator="containsText" text="Batting">
      <formula>NOT(ISERROR(SEARCH("Batting",E116)))</formula>
    </cfRule>
    <cfRule type="beginsWith" dxfId="2651" priority="368" operator="beginsWith" text="Batting">
      <formula>LEFT(E116,7)="Batting"</formula>
    </cfRule>
    <cfRule type="cellIs" dxfId="2650" priority="369" operator="equal">
      <formula>"Batting"</formula>
    </cfRule>
  </conditionalFormatting>
  <conditionalFormatting sqref="I112">
    <cfRule type="containsText" dxfId="2649" priority="360" operator="containsText" text="WK">
      <formula>NOT(ISERROR(SEARCH("WK",I112)))</formula>
    </cfRule>
  </conditionalFormatting>
  <conditionalFormatting sqref="I112">
    <cfRule type="containsText" dxfId="2648" priority="351" operator="containsText" text="Stam">
      <formula>NOT(ISERROR(SEARCH("Stam",I112)))</formula>
    </cfRule>
    <cfRule type="containsText" dxfId="2647" priority="352" operator="containsText" text="Fielding">
      <formula>NOT(ISERROR(SEARCH("Fielding",I112)))</formula>
    </cfRule>
    <cfRule type="containsText" dxfId="2646" priority="353" operator="containsText" text="Conc">
      <formula>NOT(ISERROR(SEARCH("Conc",I112)))</formula>
    </cfRule>
    <cfRule type="containsText" dxfId="2645" priority="354" operator="containsText" text="Cons">
      <formula>NOT(ISERROR(SEARCH("Cons",I112)))</formula>
    </cfRule>
    <cfRule type="containsText" dxfId="2644" priority="355" operator="containsText" text="No pop">
      <formula>NOT(ISERROR(SEARCH("No pop",I112)))</formula>
    </cfRule>
    <cfRule type="containsText" dxfId="2643" priority="356" operator="containsText" text="Bowling">
      <formula>NOT(ISERROR(SEARCH("Bowling",I112)))</formula>
    </cfRule>
    <cfRule type="containsText" dxfId="2642" priority="357" operator="containsText" text="Batting">
      <formula>NOT(ISERROR(SEARCH("Batting",I112)))</formula>
    </cfRule>
    <cfRule type="beginsWith" dxfId="2641" priority="358" operator="beginsWith" text="Batting">
      <formula>LEFT(I112,7)="Batting"</formula>
    </cfRule>
    <cfRule type="cellIs" dxfId="2640" priority="359" operator="equal">
      <formula>"Batting"</formula>
    </cfRule>
  </conditionalFormatting>
  <conditionalFormatting sqref="J116:J117 I114 I116:I132">
    <cfRule type="containsText" dxfId="2639" priority="350" operator="containsText" text="WK">
      <formula>NOT(ISERROR(SEARCH("WK",I114)))</formula>
    </cfRule>
  </conditionalFormatting>
  <conditionalFormatting sqref="J116:J117 I114 I116:I132">
    <cfRule type="containsText" dxfId="2638" priority="341" operator="containsText" text="Stam">
      <formula>NOT(ISERROR(SEARCH("Stam",I114)))</formula>
    </cfRule>
    <cfRule type="containsText" dxfId="2637" priority="342" operator="containsText" text="Fielding">
      <formula>NOT(ISERROR(SEARCH("Fielding",I114)))</formula>
    </cfRule>
    <cfRule type="containsText" dxfId="2636" priority="343" operator="containsText" text="Conc">
      <formula>NOT(ISERROR(SEARCH("Conc",I114)))</formula>
    </cfRule>
    <cfRule type="containsText" dxfId="2635" priority="344" operator="containsText" text="Cons">
      <formula>NOT(ISERROR(SEARCH("Cons",I114)))</formula>
    </cfRule>
    <cfRule type="containsText" dxfId="2634" priority="345" operator="containsText" text="No pop">
      <formula>NOT(ISERROR(SEARCH("No pop",I114)))</formula>
    </cfRule>
    <cfRule type="containsText" dxfId="2633" priority="346" operator="containsText" text="Bowling">
      <formula>NOT(ISERROR(SEARCH("Bowling",I114)))</formula>
    </cfRule>
    <cfRule type="containsText" dxfId="2632" priority="347" operator="containsText" text="Batting">
      <formula>NOT(ISERROR(SEARCH("Batting",I114)))</formula>
    </cfRule>
    <cfRule type="beginsWith" dxfId="2631" priority="348" operator="beginsWith" text="Batting">
      <formula>LEFT(I114,7)="Batting"</formula>
    </cfRule>
    <cfRule type="cellIs" dxfId="2630" priority="349" operator="equal">
      <formula>"Batting"</formula>
    </cfRule>
  </conditionalFormatting>
  <conditionalFormatting sqref="E114">
    <cfRule type="containsText" dxfId="2629" priority="340" operator="containsText" text="WK">
      <formula>NOT(ISERROR(SEARCH("WK",E114)))</formula>
    </cfRule>
  </conditionalFormatting>
  <conditionalFormatting sqref="E114">
    <cfRule type="containsText" dxfId="2628" priority="331" operator="containsText" text="Stam">
      <formula>NOT(ISERROR(SEARCH("Stam",E114)))</formula>
    </cfRule>
    <cfRule type="containsText" dxfId="2627" priority="332" operator="containsText" text="Fielding">
      <formula>NOT(ISERROR(SEARCH("Fielding",E114)))</formula>
    </cfRule>
    <cfRule type="containsText" dxfId="2626" priority="333" operator="containsText" text="Conc">
      <formula>NOT(ISERROR(SEARCH("Conc",E114)))</formula>
    </cfRule>
    <cfRule type="containsText" dxfId="2625" priority="334" operator="containsText" text="Cons">
      <formula>NOT(ISERROR(SEARCH("Cons",E114)))</formula>
    </cfRule>
    <cfRule type="containsText" dxfId="2624" priority="335" operator="containsText" text="No pop">
      <formula>NOT(ISERROR(SEARCH("No pop",E114)))</formula>
    </cfRule>
    <cfRule type="containsText" dxfId="2623" priority="336" operator="containsText" text="Bowling">
      <formula>NOT(ISERROR(SEARCH("Bowling",E114)))</formula>
    </cfRule>
    <cfRule type="containsText" dxfId="2622" priority="337" operator="containsText" text="Batting">
      <formula>NOT(ISERROR(SEARCH("Batting",E114)))</formula>
    </cfRule>
    <cfRule type="beginsWith" dxfId="2621" priority="338" operator="beginsWith" text="Batting">
      <formula>LEFT(E114,7)="Batting"</formula>
    </cfRule>
    <cfRule type="cellIs" dxfId="2620" priority="339" operator="equal">
      <formula>"Batting"</formula>
    </cfRule>
  </conditionalFormatting>
  <conditionalFormatting sqref="D115">
    <cfRule type="containsText" dxfId="2619" priority="330" operator="containsText" text="WK">
      <formula>NOT(ISERROR(SEARCH("WK",D115)))</formula>
    </cfRule>
  </conditionalFormatting>
  <conditionalFormatting sqref="D115">
    <cfRule type="containsText" dxfId="2618" priority="321" operator="containsText" text="Stam">
      <formula>NOT(ISERROR(SEARCH("Stam",D115)))</formula>
    </cfRule>
    <cfRule type="containsText" dxfId="2617" priority="322" operator="containsText" text="Fielding">
      <formula>NOT(ISERROR(SEARCH("Fielding",D115)))</formula>
    </cfRule>
    <cfRule type="containsText" dxfId="2616" priority="323" operator="containsText" text="Conc">
      <formula>NOT(ISERROR(SEARCH("Conc",D115)))</formula>
    </cfRule>
    <cfRule type="containsText" dxfId="2615" priority="324" operator="containsText" text="Cons">
      <formula>NOT(ISERROR(SEARCH("Cons",D115)))</formula>
    </cfRule>
    <cfRule type="containsText" dxfId="2614" priority="325" operator="containsText" text="No pop">
      <formula>NOT(ISERROR(SEARCH("No pop",D115)))</formula>
    </cfRule>
    <cfRule type="containsText" dxfId="2613" priority="326" operator="containsText" text="Bowling">
      <formula>NOT(ISERROR(SEARCH("Bowling",D115)))</formula>
    </cfRule>
    <cfRule type="containsText" dxfId="2612" priority="327" operator="containsText" text="Batting">
      <formula>NOT(ISERROR(SEARCH("Batting",D115)))</formula>
    </cfRule>
    <cfRule type="beginsWith" dxfId="2611" priority="328" operator="beginsWith" text="Batting">
      <formula>LEFT(D115,7)="Batting"</formula>
    </cfRule>
    <cfRule type="cellIs" dxfId="2610" priority="329" operator="equal">
      <formula>"Batting"</formula>
    </cfRule>
  </conditionalFormatting>
  <conditionalFormatting sqref="I115">
    <cfRule type="containsText" dxfId="2609" priority="320" operator="containsText" text="WK">
      <formula>NOT(ISERROR(SEARCH("WK",I115)))</formula>
    </cfRule>
  </conditionalFormatting>
  <conditionalFormatting sqref="I115">
    <cfRule type="containsText" dxfId="2608" priority="311" operator="containsText" text="Stam">
      <formula>NOT(ISERROR(SEARCH("Stam",I115)))</formula>
    </cfRule>
    <cfRule type="containsText" dxfId="2607" priority="312" operator="containsText" text="Fielding">
      <formula>NOT(ISERROR(SEARCH("Fielding",I115)))</formula>
    </cfRule>
    <cfRule type="containsText" dxfId="2606" priority="313" operator="containsText" text="Conc">
      <formula>NOT(ISERROR(SEARCH("Conc",I115)))</formula>
    </cfRule>
    <cfRule type="containsText" dxfId="2605" priority="314" operator="containsText" text="Cons">
      <formula>NOT(ISERROR(SEARCH("Cons",I115)))</formula>
    </cfRule>
    <cfRule type="containsText" dxfId="2604" priority="315" operator="containsText" text="No pop">
      <formula>NOT(ISERROR(SEARCH("No pop",I115)))</formula>
    </cfRule>
    <cfRule type="containsText" dxfId="2603" priority="316" operator="containsText" text="Bowling">
      <formula>NOT(ISERROR(SEARCH("Bowling",I115)))</formula>
    </cfRule>
    <cfRule type="containsText" dxfId="2602" priority="317" operator="containsText" text="Batting">
      <formula>NOT(ISERROR(SEARCH("Batting",I115)))</formula>
    </cfRule>
    <cfRule type="beginsWith" dxfId="2601" priority="318" operator="beginsWith" text="Batting">
      <formula>LEFT(I115,7)="Batting"</formula>
    </cfRule>
    <cfRule type="cellIs" dxfId="2600" priority="319" operator="equal">
      <formula>"Batting"</formula>
    </cfRule>
  </conditionalFormatting>
  <conditionalFormatting sqref="E115">
    <cfRule type="containsText" dxfId="2599" priority="310" operator="containsText" text="WK">
      <formula>NOT(ISERROR(SEARCH("WK",E115)))</formula>
    </cfRule>
  </conditionalFormatting>
  <conditionalFormatting sqref="E115">
    <cfRule type="containsText" dxfId="2598" priority="301" operator="containsText" text="Stam">
      <formula>NOT(ISERROR(SEARCH("Stam",E115)))</formula>
    </cfRule>
    <cfRule type="containsText" dxfId="2597" priority="302" operator="containsText" text="Fielding">
      <formula>NOT(ISERROR(SEARCH("Fielding",E115)))</formula>
    </cfRule>
    <cfRule type="containsText" dxfId="2596" priority="303" operator="containsText" text="Conc">
      <formula>NOT(ISERROR(SEARCH("Conc",E115)))</formula>
    </cfRule>
    <cfRule type="containsText" dxfId="2595" priority="304" operator="containsText" text="Cons">
      <formula>NOT(ISERROR(SEARCH("Cons",E115)))</formula>
    </cfRule>
    <cfRule type="containsText" dxfId="2594" priority="305" operator="containsText" text="No pop">
      <formula>NOT(ISERROR(SEARCH("No pop",E115)))</formula>
    </cfRule>
    <cfRule type="containsText" dxfId="2593" priority="306" operator="containsText" text="Bowling">
      <formula>NOT(ISERROR(SEARCH("Bowling",E115)))</formula>
    </cfRule>
    <cfRule type="containsText" dxfId="2592" priority="307" operator="containsText" text="Batting">
      <formula>NOT(ISERROR(SEARCH("Batting",E115)))</formula>
    </cfRule>
    <cfRule type="beginsWith" dxfId="2591" priority="308" operator="beginsWith" text="Batting">
      <formula>LEFT(E115,7)="Batting"</formula>
    </cfRule>
    <cfRule type="cellIs" dxfId="2590" priority="309" operator="equal">
      <formula>"Batting"</formula>
    </cfRule>
  </conditionalFormatting>
  <conditionalFormatting sqref="B138:B139 E134 D134:D136 D138:D154">
    <cfRule type="containsText" dxfId="2589" priority="300" operator="containsText" text="WK">
      <formula>NOT(ISERROR(SEARCH("WK",B134)))</formula>
    </cfRule>
  </conditionalFormatting>
  <conditionalFormatting sqref="B138:B139 E134 D134:D136 D138:D154">
    <cfRule type="containsText" dxfId="2588" priority="291" operator="containsText" text="Stam">
      <formula>NOT(ISERROR(SEARCH("Stam",B134)))</formula>
    </cfRule>
    <cfRule type="containsText" dxfId="2587" priority="292" operator="containsText" text="Fielding">
      <formula>NOT(ISERROR(SEARCH("Fielding",B134)))</formula>
    </cfRule>
    <cfRule type="containsText" dxfId="2586" priority="293" operator="containsText" text="Conc">
      <formula>NOT(ISERROR(SEARCH("Conc",B134)))</formula>
    </cfRule>
    <cfRule type="containsText" dxfId="2585" priority="294" operator="containsText" text="Cons">
      <formula>NOT(ISERROR(SEARCH("Cons",B134)))</formula>
    </cfRule>
    <cfRule type="containsText" dxfId="2584" priority="295" operator="containsText" text="No pop">
      <formula>NOT(ISERROR(SEARCH("No pop",B134)))</formula>
    </cfRule>
    <cfRule type="containsText" dxfId="2583" priority="296" operator="containsText" text="Bowling">
      <formula>NOT(ISERROR(SEARCH("Bowling",B134)))</formula>
    </cfRule>
    <cfRule type="containsText" dxfId="2582" priority="297" operator="containsText" text="Batting">
      <formula>NOT(ISERROR(SEARCH("Batting",B134)))</formula>
    </cfRule>
    <cfRule type="beginsWith" dxfId="2581" priority="298" operator="beginsWith" text="Batting">
      <formula>LEFT(B134,7)="Batting"</formula>
    </cfRule>
    <cfRule type="cellIs" dxfId="2580" priority="299" operator="equal">
      <formula>"Batting"</formula>
    </cfRule>
  </conditionalFormatting>
  <conditionalFormatting sqref="F138:F139 E138:E154">
    <cfRule type="containsText" dxfId="2579" priority="290" operator="containsText" text="WK">
      <formula>NOT(ISERROR(SEARCH("WK",E138)))</formula>
    </cfRule>
  </conditionalFormatting>
  <conditionalFormatting sqref="F138:F139 E138:E154">
    <cfRule type="containsText" dxfId="2578" priority="281" operator="containsText" text="Stam">
      <formula>NOT(ISERROR(SEARCH("Stam",E138)))</formula>
    </cfRule>
    <cfRule type="containsText" dxfId="2577" priority="282" operator="containsText" text="Fielding">
      <formula>NOT(ISERROR(SEARCH("Fielding",E138)))</formula>
    </cfRule>
    <cfRule type="containsText" dxfId="2576" priority="283" operator="containsText" text="Conc">
      <formula>NOT(ISERROR(SEARCH("Conc",E138)))</formula>
    </cfRule>
    <cfRule type="containsText" dxfId="2575" priority="284" operator="containsText" text="Cons">
      <formula>NOT(ISERROR(SEARCH("Cons",E138)))</formula>
    </cfRule>
    <cfRule type="containsText" dxfId="2574" priority="285" operator="containsText" text="No pop">
      <formula>NOT(ISERROR(SEARCH("No pop",E138)))</formula>
    </cfRule>
    <cfRule type="containsText" dxfId="2573" priority="286" operator="containsText" text="Bowling">
      <formula>NOT(ISERROR(SEARCH("Bowling",E138)))</formula>
    </cfRule>
    <cfRule type="containsText" dxfId="2572" priority="287" operator="containsText" text="Batting">
      <formula>NOT(ISERROR(SEARCH("Batting",E138)))</formula>
    </cfRule>
    <cfRule type="beginsWith" dxfId="2571" priority="288" operator="beginsWith" text="Batting">
      <formula>LEFT(E138,7)="Batting"</formula>
    </cfRule>
    <cfRule type="cellIs" dxfId="2570" priority="289" operator="equal">
      <formula>"Batting"</formula>
    </cfRule>
  </conditionalFormatting>
  <conditionalFormatting sqref="I134">
    <cfRule type="containsText" dxfId="2569" priority="280" operator="containsText" text="WK">
      <formula>NOT(ISERROR(SEARCH("WK",I134)))</formula>
    </cfRule>
  </conditionalFormatting>
  <conditionalFormatting sqref="I134">
    <cfRule type="containsText" dxfId="2568" priority="271" operator="containsText" text="Stam">
      <formula>NOT(ISERROR(SEARCH("Stam",I134)))</formula>
    </cfRule>
    <cfRule type="containsText" dxfId="2567" priority="272" operator="containsText" text="Fielding">
      <formula>NOT(ISERROR(SEARCH("Fielding",I134)))</formula>
    </cfRule>
    <cfRule type="containsText" dxfId="2566" priority="273" operator="containsText" text="Conc">
      <formula>NOT(ISERROR(SEARCH("Conc",I134)))</formula>
    </cfRule>
    <cfRule type="containsText" dxfId="2565" priority="274" operator="containsText" text="Cons">
      <formula>NOT(ISERROR(SEARCH("Cons",I134)))</formula>
    </cfRule>
    <cfRule type="containsText" dxfId="2564" priority="275" operator="containsText" text="No pop">
      <formula>NOT(ISERROR(SEARCH("No pop",I134)))</formula>
    </cfRule>
    <cfRule type="containsText" dxfId="2563" priority="276" operator="containsText" text="Bowling">
      <formula>NOT(ISERROR(SEARCH("Bowling",I134)))</formula>
    </cfRule>
    <cfRule type="containsText" dxfId="2562" priority="277" operator="containsText" text="Batting">
      <formula>NOT(ISERROR(SEARCH("Batting",I134)))</formula>
    </cfRule>
    <cfRule type="beginsWith" dxfId="2561" priority="278" operator="beginsWith" text="Batting">
      <formula>LEFT(I134,7)="Batting"</formula>
    </cfRule>
    <cfRule type="cellIs" dxfId="2560" priority="279" operator="equal">
      <formula>"Batting"</formula>
    </cfRule>
  </conditionalFormatting>
  <conditionalFormatting sqref="J138:J139 I136 I138:I154">
    <cfRule type="containsText" dxfId="2559" priority="270" operator="containsText" text="WK">
      <formula>NOT(ISERROR(SEARCH("WK",I136)))</formula>
    </cfRule>
  </conditionalFormatting>
  <conditionalFormatting sqref="J138:J139 I136 I138:I154">
    <cfRule type="containsText" dxfId="2558" priority="261" operator="containsText" text="Stam">
      <formula>NOT(ISERROR(SEARCH("Stam",I136)))</formula>
    </cfRule>
    <cfRule type="containsText" dxfId="2557" priority="262" operator="containsText" text="Fielding">
      <formula>NOT(ISERROR(SEARCH("Fielding",I136)))</formula>
    </cfRule>
    <cfRule type="containsText" dxfId="2556" priority="263" operator="containsText" text="Conc">
      <formula>NOT(ISERROR(SEARCH("Conc",I136)))</formula>
    </cfRule>
    <cfRule type="containsText" dxfId="2555" priority="264" operator="containsText" text="Cons">
      <formula>NOT(ISERROR(SEARCH("Cons",I136)))</formula>
    </cfRule>
    <cfRule type="containsText" dxfId="2554" priority="265" operator="containsText" text="No pop">
      <formula>NOT(ISERROR(SEARCH("No pop",I136)))</formula>
    </cfRule>
    <cfRule type="containsText" dxfId="2553" priority="266" operator="containsText" text="Bowling">
      <formula>NOT(ISERROR(SEARCH("Bowling",I136)))</formula>
    </cfRule>
    <cfRule type="containsText" dxfId="2552" priority="267" operator="containsText" text="Batting">
      <formula>NOT(ISERROR(SEARCH("Batting",I136)))</formula>
    </cfRule>
    <cfRule type="beginsWith" dxfId="2551" priority="268" operator="beginsWith" text="Batting">
      <formula>LEFT(I136,7)="Batting"</formula>
    </cfRule>
    <cfRule type="cellIs" dxfId="2550" priority="269" operator="equal">
      <formula>"Batting"</formula>
    </cfRule>
  </conditionalFormatting>
  <conditionalFormatting sqref="E136">
    <cfRule type="containsText" dxfId="2549" priority="260" operator="containsText" text="WK">
      <formula>NOT(ISERROR(SEARCH("WK",E136)))</formula>
    </cfRule>
  </conditionalFormatting>
  <conditionalFormatting sqref="E136">
    <cfRule type="containsText" dxfId="2548" priority="251" operator="containsText" text="Stam">
      <formula>NOT(ISERROR(SEARCH("Stam",E136)))</formula>
    </cfRule>
    <cfRule type="containsText" dxfId="2547" priority="252" operator="containsText" text="Fielding">
      <formula>NOT(ISERROR(SEARCH("Fielding",E136)))</formula>
    </cfRule>
    <cfRule type="containsText" dxfId="2546" priority="253" operator="containsText" text="Conc">
      <formula>NOT(ISERROR(SEARCH("Conc",E136)))</formula>
    </cfRule>
    <cfRule type="containsText" dxfId="2545" priority="254" operator="containsText" text="Cons">
      <formula>NOT(ISERROR(SEARCH("Cons",E136)))</formula>
    </cfRule>
    <cfRule type="containsText" dxfId="2544" priority="255" operator="containsText" text="No pop">
      <formula>NOT(ISERROR(SEARCH("No pop",E136)))</formula>
    </cfRule>
    <cfRule type="containsText" dxfId="2543" priority="256" operator="containsText" text="Bowling">
      <formula>NOT(ISERROR(SEARCH("Bowling",E136)))</formula>
    </cfRule>
    <cfRule type="containsText" dxfId="2542" priority="257" operator="containsText" text="Batting">
      <formula>NOT(ISERROR(SEARCH("Batting",E136)))</formula>
    </cfRule>
    <cfRule type="beginsWith" dxfId="2541" priority="258" operator="beginsWith" text="Batting">
      <formula>LEFT(E136,7)="Batting"</formula>
    </cfRule>
    <cfRule type="cellIs" dxfId="2540" priority="259" operator="equal">
      <formula>"Batting"</formula>
    </cfRule>
  </conditionalFormatting>
  <conditionalFormatting sqref="D137">
    <cfRule type="containsText" dxfId="2539" priority="250" operator="containsText" text="WK">
      <formula>NOT(ISERROR(SEARCH("WK",D137)))</formula>
    </cfRule>
  </conditionalFormatting>
  <conditionalFormatting sqref="D137">
    <cfRule type="containsText" dxfId="2538" priority="241" operator="containsText" text="Stam">
      <formula>NOT(ISERROR(SEARCH("Stam",D137)))</formula>
    </cfRule>
    <cfRule type="containsText" dxfId="2537" priority="242" operator="containsText" text="Fielding">
      <formula>NOT(ISERROR(SEARCH("Fielding",D137)))</formula>
    </cfRule>
    <cfRule type="containsText" dxfId="2536" priority="243" operator="containsText" text="Conc">
      <formula>NOT(ISERROR(SEARCH("Conc",D137)))</formula>
    </cfRule>
    <cfRule type="containsText" dxfId="2535" priority="244" operator="containsText" text="Cons">
      <formula>NOT(ISERROR(SEARCH("Cons",D137)))</formula>
    </cfRule>
    <cfRule type="containsText" dxfId="2534" priority="245" operator="containsText" text="No pop">
      <formula>NOT(ISERROR(SEARCH("No pop",D137)))</formula>
    </cfRule>
    <cfRule type="containsText" dxfId="2533" priority="246" operator="containsText" text="Bowling">
      <formula>NOT(ISERROR(SEARCH("Bowling",D137)))</formula>
    </cfRule>
    <cfRule type="containsText" dxfId="2532" priority="247" operator="containsText" text="Batting">
      <formula>NOT(ISERROR(SEARCH("Batting",D137)))</formula>
    </cfRule>
    <cfRule type="beginsWith" dxfId="2531" priority="248" operator="beginsWith" text="Batting">
      <formula>LEFT(D137,7)="Batting"</formula>
    </cfRule>
    <cfRule type="cellIs" dxfId="2530" priority="249" operator="equal">
      <formula>"Batting"</formula>
    </cfRule>
  </conditionalFormatting>
  <conditionalFormatting sqref="I137">
    <cfRule type="containsText" dxfId="2529" priority="240" operator="containsText" text="WK">
      <formula>NOT(ISERROR(SEARCH("WK",I137)))</formula>
    </cfRule>
  </conditionalFormatting>
  <conditionalFormatting sqref="I137">
    <cfRule type="containsText" dxfId="2528" priority="231" operator="containsText" text="Stam">
      <formula>NOT(ISERROR(SEARCH("Stam",I137)))</formula>
    </cfRule>
    <cfRule type="containsText" dxfId="2527" priority="232" operator="containsText" text="Fielding">
      <formula>NOT(ISERROR(SEARCH("Fielding",I137)))</formula>
    </cfRule>
    <cfRule type="containsText" dxfId="2526" priority="233" operator="containsText" text="Conc">
      <formula>NOT(ISERROR(SEARCH("Conc",I137)))</formula>
    </cfRule>
    <cfRule type="containsText" dxfId="2525" priority="234" operator="containsText" text="Cons">
      <formula>NOT(ISERROR(SEARCH("Cons",I137)))</formula>
    </cfRule>
    <cfRule type="containsText" dxfId="2524" priority="235" operator="containsText" text="No pop">
      <formula>NOT(ISERROR(SEARCH("No pop",I137)))</formula>
    </cfRule>
    <cfRule type="containsText" dxfId="2523" priority="236" operator="containsText" text="Bowling">
      <formula>NOT(ISERROR(SEARCH("Bowling",I137)))</formula>
    </cfRule>
    <cfRule type="containsText" dxfId="2522" priority="237" operator="containsText" text="Batting">
      <formula>NOT(ISERROR(SEARCH("Batting",I137)))</formula>
    </cfRule>
    <cfRule type="beginsWith" dxfId="2521" priority="238" operator="beginsWith" text="Batting">
      <formula>LEFT(I137,7)="Batting"</formula>
    </cfRule>
    <cfRule type="cellIs" dxfId="2520" priority="239" operator="equal">
      <formula>"Batting"</formula>
    </cfRule>
  </conditionalFormatting>
  <conditionalFormatting sqref="E137">
    <cfRule type="containsText" dxfId="2519" priority="230" operator="containsText" text="WK">
      <formula>NOT(ISERROR(SEARCH("WK",E137)))</formula>
    </cfRule>
  </conditionalFormatting>
  <conditionalFormatting sqref="E137">
    <cfRule type="containsText" dxfId="2518" priority="221" operator="containsText" text="Stam">
      <formula>NOT(ISERROR(SEARCH("Stam",E137)))</formula>
    </cfRule>
    <cfRule type="containsText" dxfId="2517" priority="222" operator="containsText" text="Fielding">
      <formula>NOT(ISERROR(SEARCH("Fielding",E137)))</formula>
    </cfRule>
    <cfRule type="containsText" dxfId="2516" priority="223" operator="containsText" text="Conc">
      <formula>NOT(ISERROR(SEARCH("Conc",E137)))</formula>
    </cfRule>
    <cfRule type="containsText" dxfId="2515" priority="224" operator="containsText" text="Cons">
      <formula>NOT(ISERROR(SEARCH("Cons",E137)))</formula>
    </cfRule>
    <cfRule type="containsText" dxfId="2514" priority="225" operator="containsText" text="No pop">
      <formula>NOT(ISERROR(SEARCH("No pop",E137)))</formula>
    </cfRule>
    <cfRule type="containsText" dxfId="2513" priority="226" operator="containsText" text="Bowling">
      <formula>NOT(ISERROR(SEARCH("Bowling",E137)))</formula>
    </cfRule>
    <cfRule type="containsText" dxfId="2512" priority="227" operator="containsText" text="Batting">
      <formula>NOT(ISERROR(SEARCH("Batting",E137)))</formula>
    </cfRule>
    <cfRule type="beginsWith" dxfId="2511" priority="228" operator="beginsWith" text="Batting">
      <formula>LEFT(E137,7)="Batting"</formula>
    </cfRule>
    <cfRule type="cellIs" dxfId="2510" priority="229" operator="equal">
      <formula>"Batting"</formula>
    </cfRule>
  </conditionalFormatting>
  <conditionalFormatting sqref="N6:N7 M4:M24">
    <cfRule type="containsText" dxfId="2509" priority="220" operator="containsText" text="WK">
      <formula>NOT(ISERROR(SEARCH("WK",M4)))</formula>
    </cfRule>
  </conditionalFormatting>
  <conditionalFormatting sqref="N6:N7 M4:M24">
    <cfRule type="containsText" dxfId="2508" priority="211" operator="containsText" text="Stam">
      <formula>NOT(ISERROR(SEARCH("Stam",M4)))</formula>
    </cfRule>
    <cfRule type="containsText" dxfId="2507" priority="212" operator="containsText" text="Fielding">
      <formula>NOT(ISERROR(SEARCH("Fielding",M4)))</formula>
    </cfRule>
    <cfRule type="containsText" dxfId="2506" priority="213" operator="containsText" text="Conc">
      <formula>NOT(ISERROR(SEARCH("Conc",M4)))</formula>
    </cfRule>
    <cfRule type="containsText" dxfId="2505" priority="214" operator="containsText" text="Cons">
      <formula>NOT(ISERROR(SEARCH("Cons",M4)))</formula>
    </cfRule>
    <cfRule type="containsText" dxfId="2504" priority="215" operator="containsText" text="No pop">
      <formula>NOT(ISERROR(SEARCH("No pop",M4)))</formula>
    </cfRule>
    <cfRule type="containsText" dxfId="2503" priority="216" operator="containsText" text="Bowling">
      <formula>NOT(ISERROR(SEARCH("Bowling",M4)))</formula>
    </cfRule>
    <cfRule type="containsText" dxfId="2502" priority="217" operator="containsText" text="Batting">
      <formula>NOT(ISERROR(SEARCH("Batting",M4)))</formula>
    </cfRule>
    <cfRule type="beginsWith" dxfId="2501" priority="218" operator="beginsWith" text="Batting">
      <formula>LEFT(M4,7)="Batting"</formula>
    </cfRule>
    <cfRule type="cellIs" dxfId="2500" priority="219" operator="equal">
      <formula>"Batting"</formula>
    </cfRule>
  </conditionalFormatting>
  <conditionalFormatting sqref="N28:N29 M26 M28:M44">
    <cfRule type="containsText" dxfId="2499" priority="210" operator="containsText" text="WK">
      <formula>NOT(ISERROR(SEARCH("WK",M26)))</formula>
    </cfRule>
  </conditionalFormatting>
  <conditionalFormatting sqref="N28:N29 M26 M28:M44">
    <cfRule type="containsText" dxfId="2498" priority="201" operator="containsText" text="Stam">
      <formula>NOT(ISERROR(SEARCH("Stam",M26)))</formula>
    </cfRule>
    <cfRule type="containsText" dxfId="2497" priority="202" operator="containsText" text="Fielding">
      <formula>NOT(ISERROR(SEARCH("Fielding",M26)))</formula>
    </cfRule>
    <cfRule type="containsText" dxfId="2496" priority="203" operator="containsText" text="Conc">
      <formula>NOT(ISERROR(SEARCH("Conc",M26)))</formula>
    </cfRule>
    <cfRule type="containsText" dxfId="2495" priority="204" operator="containsText" text="Cons">
      <formula>NOT(ISERROR(SEARCH("Cons",M26)))</formula>
    </cfRule>
    <cfRule type="containsText" dxfId="2494" priority="205" operator="containsText" text="No pop">
      <formula>NOT(ISERROR(SEARCH("No pop",M26)))</formula>
    </cfRule>
    <cfRule type="containsText" dxfId="2493" priority="206" operator="containsText" text="Bowling">
      <formula>NOT(ISERROR(SEARCH("Bowling",M26)))</formula>
    </cfRule>
    <cfRule type="containsText" dxfId="2492" priority="207" operator="containsText" text="Batting">
      <formula>NOT(ISERROR(SEARCH("Batting",M26)))</formula>
    </cfRule>
    <cfRule type="beginsWith" dxfId="2491" priority="208" operator="beginsWith" text="Batting">
      <formula>LEFT(M26,7)="Batting"</formula>
    </cfRule>
    <cfRule type="cellIs" dxfId="2490" priority="209" operator="equal">
      <formula>"Batting"</formula>
    </cfRule>
  </conditionalFormatting>
  <conditionalFormatting sqref="M46">
    <cfRule type="containsText" dxfId="2489" priority="200" operator="containsText" text="WK">
      <formula>NOT(ISERROR(SEARCH("WK",M46)))</formula>
    </cfRule>
  </conditionalFormatting>
  <conditionalFormatting sqref="M46">
    <cfRule type="containsText" dxfId="2488" priority="191" operator="containsText" text="Stam">
      <formula>NOT(ISERROR(SEARCH("Stam",M46)))</formula>
    </cfRule>
    <cfRule type="containsText" dxfId="2487" priority="192" operator="containsText" text="Fielding">
      <formula>NOT(ISERROR(SEARCH("Fielding",M46)))</formula>
    </cfRule>
    <cfRule type="containsText" dxfId="2486" priority="193" operator="containsText" text="Conc">
      <formula>NOT(ISERROR(SEARCH("Conc",M46)))</formula>
    </cfRule>
    <cfRule type="containsText" dxfId="2485" priority="194" operator="containsText" text="Cons">
      <formula>NOT(ISERROR(SEARCH("Cons",M46)))</formula>
    </cfRule>
    <cfRule type="containsText" dxfId="2484" priority="195" operator="containsText" text="No pop">
      <formula>NOT(ISERROR(SEARCH("No pop",M46)))</formula>
    </cfRule>
    <cfRule type="containsText" dxfId="2483" priority="196" operator="containsText" text="Bowling">
      <formula>NOT(ISERROR(SEARCH("Bowling",M46)))</formula>
    </cfRule>
    <cfRule type="containsText" dxfId="2482" priority="197" operator="containsText" text="Batting">
      <formula>NOT(ISERROR(SEARCH("Batting",M46)))</formula>
    </cfRule>
    <cfRule type="beginsWith" dxfId="2481" priority="198" operator="beginsWith" text="Batting">
      <formula>LEFT(M46,7)="Batting"</formula>
    </cfRule>
    <cfRule type="cellIs" dxfId="2480" priority="199" operator="equal">
      <formula>"Batting"</formula>
    </cfRule>
  </conditionalFormatting>
  <conditionalFormatting sqref="N50:N51 M48 M50:M66">
    <cfRule type="containsText" dxfId="2479" priority="190" operator="containsText" text="WK">
      <formula>NOT(ISERROR(SEARCH("WK",M48)))</formula>
    </cfRule>
  </conditionalFormatting>
  <conditionalFormatting sqref="N50:N51 M48 M50:M66">
    <cfRule type="containsText" dxfId="2478" priority="181" operator="containsText" text="Stam">
      <formula>NOT(ISERROR(SEARCH("Stam",M48)))</formula>
    </cfRule>
    <cfRule type="containsText" dxfId="2477" priority="182" operator="containsText" text="Fielding">
      <formula>NOT(ISERROR(SEARCH("Fielding",M48)))</formula>
    </cfRule>
    <cfRule type="containsText" dxfId="2476" priority="183" operator="containsText" text="Conc">
      <formula>NOT(ISERROR(SEARCH("Conc",M48)))</formula>
    </cfRule>
    <cfRule type="containsText" dxfId="2475" priority="184" operator="containsText" text="Cons">
      <formula>NOT(ISERROR(SEARCH("Cons",M48)))</formula>
    </cfRule>
    <cfRule type="containsText" dxfId="2474" priority="185" operator="containsText" text="No pop">
      <formula>NOT(ISERROR(SEARCH("No pop",M48)))</formula>
    </cfRule>
    <cfRule type="containsText" dxfId="2473" priority="186" operator="containsText" text="Bowling">
      <formula>NOT(ISERROR(SEARCH("Bowling",M48)))</formula>
    </cfRule>
    <cfRule type="containsText" dxfId="2472" priority="187" operator="containsText" text="Batting">
      <formula>NOT(ISERROR(SEARCH("Batting",M48)))</formula>
    </cfRule>
    <cfRule type="beginsWith" dxfId="2471" priority="188" operator="beginsWith" text="Batting">
      <formula>LEFT(M48,7)="Batting"</formula>
    </cfRule>
    <cfRule type="cellIs" dxfId="2470" priority="189" operator="equal">
      <formula>"Batting"</formula>
    </cfRule>
  </conditionalFormatting>
  <conditionalFormatting sqref="M68">
    <cfRule type="containsText" dxfId="2469" priority="180" operator="containsText" text="WK">
      <formula>NOT(ISERROR(SEARCH("WK",M68)))</formula>
    </cfRule>
  </conditionalFormatting>
  <conditionalFormatting sqref="M68">
    <cfRule type="containsText" dxfId="2468" priority="171" operator="containsText" text="Stam">
      <formula>NOT(ISERROR(SEARCH("Stam",M68)))</formula>
    </cfRule>
    <cfRule type="containsText" dxfId="2467" priority="172" operator="containsText" text="Fielding">
      <formula>NOT(ISERROR(SEARCH("Fielding",M68)))</formula>
    </cfRule>
    <cfRule type="containsText" dxfId="2466" priority="173" operator="containsText" text="Conc">
      <formula>NOT(ISERROR(SEARCH("Conc",M68)))</formula>
    </cfRule>
    <cfRule type="containsText" dxfId="2465" priority="174" operator="containsText" text="Cons">
      <formula>NOT(ISERROR(SEARCH("Cons",M68)))</formula>
    </cfRule>
    <cfRule type="containsText" dxfId="2464" priority="175" operator="containsText" text="No pop">
      <formula>NOT(ISERROR(SEARCH("No pop",M68)))</formula>
    </cfRule>
    <cfRule type="containsText" dxfId="2463" priority="176" operator="containsText" text="Bowling">
      <formula>NOT(ISERROR(SEARCH("Bowling",M68)))</formula>
    </cfRule>
    <cfRule type="containsText" dxfId="2462" priority="177" operator="containsText" text="Batting">
      <formula>NOT(ISERROR(SEARCH("Batting",M68)))</formula>
    </cfRule>
    <cfRule type="beginsWith" dxfId="2461" priority="178" operator="beginsWith" text="Batting">
      <formula>LEFT(M68,7)="Batting"</formula>
    </cfRule>
    <cfRule type="cellIs" dxfId="2460" priority="179" operator="equal">
      <formula>"Batting"</formula>
    </cfRule>
  </conditionalFormatting>
  <conditionalFormatting sqref="N72:N73 M70 M72:M88">
    <cfRule type="containsText" dxfId="2459" priority="170" operator="containsText" text="WK">
      <formula>NOT(ISERROR(SEARCH("WK",M70)))</formula>
    </cfRule>
  </conditionalFormatting>
  <conditionalFormatting sqref="N72:N73 M70 M72:M88">
    <cfRule type="containsText" dxfId="2458" priority="161" operator="containsText" text="Stam">
      <formula>NOT(ISERROR(SEARCH("Stam",M70)))</formula>
    </cfRule>
    <cfRule type="containsText" dxfId="2457" priority="162" operator="containsText" text="Fielding">
      <formula>NOT(ISERROR(SEARCH("Fielding",M70)))</formula>
    </cfRule>
    <cfRule type="containsText" dxfId="2456" priority="163" operator="containsText" text="Conc">
      <formula>NOT(ISERROR(SEARCH("Conc",M70)))</formula>
    </cfRule>
    <cfRule type="containsText" dxfId="2455" priority="164" operator="containsText" text="Cons">
      <formula>NOT(ISERROR(SEARCH("Cons",M70)))</formula>
    </cfRule>
    <cfRule type="containsText" dxfId="2454" priority="165" operator="containsText" text="No pop">
      <formula>NOT(ISERROR(SEARCH("No pop",M70)))</formula>
    </cfRule>
    <cfRule type="containsText" dxfId="2453" priority="166" operator="containsText" text="Bowling">
      <formula>NOT(ISERROR(SEARCH("Bowling",M70)))</formula>
    </cfRule>
    <cfRule type="containsText" dxfId="2452" priority="167" operator="containsText" text="Batting">
      <formula>NOT(ISERROR(SEARCH("Batting",M70)))</formula>
    </cfRule>
    <cfRule type="beginsWith" dxfId="2451" priority="168" operator="beginsWith" text="Batting">
      <formula>LEFT(M70,7)="Batting"</formula>
    </cfRule>
    <cfRule type="cellIs" dxfId="2450" priority="169" operator="equal">
      <formula>"Batting"</formula>
    </cfRule>
  </conditionalFormatting>
  <conditionalFormatting sqref="M90">
    <cfRule type="containsText" dxfId="2449" priority="160" operator="containsText" text="WK">
      <formula>NOT(ISERROR(SEARCH("WK",M90)))</formula>
    </cfRule>
  </conditionalFormatting>
  <conditionalFormatting sqref="M90">
    <cfRule type="containsText" dxfId="2448" priority="151" operator="containsText" text="Stam">
      <formula>NOT(ISERROR(SEARCH("Stam",M90)))</formula>
    </cfRule>
    <cfRule type="containsText" dxfId="2447" priority="152" operator="containsText" text="Fielding">
      <formula>NOT(ISERROR(SEARCH("Fielding",M90)))</formula>
    </cfRule>
    <cfRule type="containsText" dxfId="2446" priority="153" operator="containsText" text="Conc">
      <formula>NOT(ISERROR(SEARCH("Conc",M90)))</formula>
    </cfRule>
    <cfRule type="containsText" dxfId="2445" priority="154" operator="containsText" text="Cons">
      <formula>NOT(ISERROR(SEARCH("Cons",M90)))</formula>
    </cfRule>
    <cfRule type="containsText" dxfId="2444" priority="155" operator="containsText" text="No pop">
      <formula>NOT(ISERROR(SEARCH("No pop",M90)))</formula>
    </cfRule>
    <cfRule type="containsText" dxfId="2443" priority="156" operator="containsText" text="Bowling">
      <formula>NOT(ISERROR(SEARCH("Bowling",M90)))</formula>
    </cfRule>
    <cfRule type="containsText" dxfId="2442" priority="157" operator="containsText" text="Batting">
      <formula>NOT(ISERROR(SEARCH("Batting",M90)))</formula>
    </cfRule>
    <cfRule type="beginsWith" dxfId="2441" priority="158" operator="beginsWith" text="Batting">
      <formula>LEFT(M90,7)="Batting"</formula>
    </cfRule>
    <cfRule type="cellIs" dxfId="2440" priority="159" operator="equal">
      <formula>"Batting"</formula>
    </cfRule>
  </conditionalFormatting>
  <conditionalFormatting sqref="M49">
    <cfRule type="containsText" dxfId="2429" priority="140" operator="containsText" text="WK">
      <formula>NOT(ISERROR(SEARCH("WK",M49)))</formula>
    </cfRule>
  </conditionalFormatting>
  <conditionalFormatting sqref="M49">
    <cfRule type="containsText" dxfId="2428" priority="131" operator="containsText" text="Stam">
      <formula>NOT(ISERROR(SEARCH("Stam",M49)))</formula>
    </cfRule>
    <cfRule type="containsText" dxfId="2427" priority="132" operator="containsText" text="Fielding">
      <formula>NOT(ISERROR(SEARCH("Fielding",M49)))</formula>
    </cfRule>
    <cfRule type="containsText" dxfId="2426" priority="133" operator="containsText" text="Conc">
      <formula>NOT(ISERROR(SEARCH("Conc",M49)))</formula>
    </cfRule>
    <cfRule type="containsText" dxfId="2425" priority="134" operator="containsText" text="Cons">
      <formula>NOT(ISERROR(SEARCH("Cons",M49)))</formula>
    </cfRule>
    <cfRule type="containsText" dxfId="2424" priority="135" operator="containsText" text="No pop">
      <formula>NOT(ISERROR(SEARCH("No pop",M49)))</formula>
    </cfRule>
    <cfRule type="containsText" dxfId="2423" priority="136" operator="containsText" text="Bowling">
      <formula>NOT(ISERROR(SEARCH("Bowling",M49)))</formula>
    </cfRule>
    <cfRule type="containsText" dxfId="2422" priority="137" operator="containsText" text="Batting">
      <formula>NOT(ISERROR(SEARCH("Batting",M49)))</formula>
    </cfRule>
    <cfRule type="beginsWith" dxfId="2421" priority="138" operator="beginsWith" text="Batting">
      <formula>LEFT(M49,7)="Batting"</formula>
    </cfRule>
    <cfRule type="cellIs" dxfId="2420" priority="139" operator="equal">
      <formula>"Batting"</formula>
    </cfRule>
  </conditionalFormatting>
  <conditionalFormatting sqref="M112">
    <cfRule type="containsText" dxfId="2419" priority="130" operator="containsText" text="WK">
      <formula>NOT(ISERROR(SEARCH("WK",M112)))</formula>
    </cfRule>
  </conditionalFormatting>
  <conditionalFormatting sqref="M112">
    <cfRule type="containsText" dxfId="2418" priority="121" operator="containsText" text="Stam">
      <formula>NOT(ISERROR(SEARCH("Stam",M112)))</formula>
    </cfRule>
    <cfRule type="containsText" dxfId="2417" priority="122" operator="containsText" text="Fielding">
      <formula>NOT(ISERROR(SEARCH("Fielding",M112)))</formula>
    </cfRule>
    <cfRule type="containsText" dxfId="2416" priority="123" operator="containsText" text="Conc">
      <formula>NOT(ISERROR(SEARCH("Conc",M112)))</formula>
    </cfRule>
    <cfRule type="containsText" dxfId="2415" priority="124" operator="containsText" text="Cons">
      <formula>NOT(ISERROR(SEARCH("Cons",M112)))</formula>
    </cfRule>
    <cfRule type="containsText" dxfId="2414" priority="125" operator="containsText" text="No pop">
      <formula>NOT(ISERROR(SEARCH("No pop",M112)))</formula>
    </cfRule>
    <cfRule type="containsText" dxfId="2413" priority="126" operator="containsText" text="Bowling">
      <formula>NOT(ISERROR(SEARCH("Bowling",M112)))</formula>
    </cfRule>
    <cfRule type="containsText" dxfId="2412" priority="127" operator="containsText" text="Batting">
      <formula>NOT(ISERROR(SEARCH("Batting",M112)))</formula>
    </cfRule>
    <cfRule type="beginsWith" dxfId="2411" priority="128" operator="beginsWith" text="Batting">
      <formula>LEFT(M112,7)="Batting"</formula>
    </cfRule>
    <cfRule type="cellIs" dxfId="2410" priority="129" operator="equal">
      <formula>"Batting"</formula>
    </cfRule>
  </conditionalFormatting>
  <conditionalFormatting sqref="N116:N117 M114 M116:M132">
    <cfRule type="containsText" dxfId="2409" priority="120" operator="containsText" text="WK">
      <formula>NOT(ISERROR(SEARCH("WK",M114)))</formula>
    </cfRule>
  </conditionalFormatting>
  <conditionalFormatting sqref="N116:N117 M114 M116:M132">
    <cfRule type="containsText" dxfId="2408" priority="111" operator="containsText" text="Stam">
      <formula>NOT(ISERROR(SEARCH("Stam",M114)))</formula>
    </cfRule>
    <cfRule type="containsText" dxfId="2407" priority="112" operator="containsText" text="Fielding">
      <formula>NOT(ISERROR(SEARCH("Fielding",M114)))</formula>
    </cfRule>
    <cfRule type="containsText" dxfId="2406" priority="113" operator="containsText" text="Conc">
      <formula>NOT(ISERROR(SEARCH("Conc",M114)))</formula>
    </cfRule>
    <cfRule type="containsText" dxfId="2405" priority="114" operator="containsText" text="Cons">
      <formula>NOT(ISERROR(SEARCH("Cons",M114)))</formula>
    </cfRule>
    <cfRule type="containsText" dxfId="2404" priority="115" operator="containsText" text="No pop">
      <formula>NOT(ISERROR(SEARCH("No pop",M114)))</formula>
    </cfRule>
    <cfRule type="containsText" dxfId="2403" priority="116" operator="containsText" text="Bowling">
      <formula>NOT(ISERROR(SEARCH("Bowling",M114)))</formula>
    </cfRule>
    <cfRule type="containsText" dxfId="2402" priority="117" operator="containsText" text="Batting">
      <formula>NOT(ISERROR(SEARCH("Batting",M114)))</formula>
    </cfRule>
    <cfRule type="beginsWith" dxfId="2401" priority="118" operator="beginsWith" text="Batting">
      <formula>LEFT(M114,7)="Batting"</formula>
    </cfRule>
    <cfRule type="cellIs" dxfId="2400" priority="119" operator="equal">
      <formula>"Batting"</formula>
    </cfRule>
  </conditionalFormatting>
  <conditionalFormatting sqref="M134">
    <cfRule type="containsText" dxfId="2399" priority="110" operator="containsText" text="WK">
      <formula>NOT(ISERROR(SEARCH("WK",M134)))</formula>
    </cfRule>
  </conditionalFormatting>
  <conditionalFormatting sqref="M134">
    <cfRule type="containsText" dxfId="2398" priority="101" operator="containsText" text="Stam">
      <formula>NOT(ISERROR(SEARCH("Stam",M134)))</formula>
    </cfRule>
    <cfRule type="containsText" dxfId="2397" priority="102" operator="containsText" text="Fielding">
      <formula>NOT(ISERROR(SEARCH("Fielding",M134)))</formula>
    </cfRule>
    <cfRule type="containsText" dxfId="2396" priority="103" operator="containsText" text="Conc">
      <formula>NOT(ISERROR(SEARCH("Conc",M134)))</formula>
    </cfRule>
    <cfRule type="containsText" dxfId="2395" priority="104" operator="containsText" text="Cons">
      <formula>NOT(ISERROR(SEARCH("Cons",M134)))</formula>
    </cfRule>
    <cfRule type="containsText" dxfId="2394" priority="105" operator="containsText" text="No pop">
      <formula>NOT(ISERROR(SEARCH("No pop",M134)))</formula>
    </cfRule>
    <cfRule type="containsText" dxfId="2393" priority="106" operator="containsText" text="Bowling">
      <formula>NOT(ISERROR(SEARCH("Bowling",M134)))</formula>
    </cfRule>
    <cfRule type="containsText" dxfId="2392" priority="107" operator="containsText" text="Batting">
      <formula>NOT(ISERROR(SEARCH("Batting",M134)))</formula>
    </cfRule>
    <cfRule type="beginsWith" dxfId="2391" priority="108" operator="beginsWith" text="Batting">
      <formula>LEFT(M134,7)="Batting"</formula>
    </cfRule>
    <cfRule type="cellIs" dxfId="2390" priority="109" operator="equal">
      <formula>"Batting"</formula>
    </cfRule>
  </conditionalFormatting>
  <conditionalFormatting sqref="N138:N139 M136 M138:M154">
    <cfRule type="containsText" dxfId="2389" priority="100" operator="containsText" text="WK">
      <formula>NOT(ISERROR(SEARCH("WK",M136)))</formula>
    </cfRule>
  </conditionalFormatting>
  <conditionalFormatting sqref="N138:N139 M136 M138:M154">
    <cfRule type="containsText" dxfId="2388" priority="91" operator="containsText" text="Stam">
      <formula>NOT(ISERROR(SEARCH("Stam",M136)))</formula>
    </cfRule>
    <cfRule type="containsText" dxfId="2387" priority="92" operator="containsText" text="Fielding">
      <formula>NOT(ISERROR(SEARCH("Fielding",M136)))</formula>
    </cfRule>
    <cfRule type="containsText" dxfId="2386" priority="93" operator="containsText" text="Conc">
      <formula>NOT(ISERROR(SEARCH("Conc",M136)))</formula>
    </cfRule>
    <cfRule type="containsText" dxfId="2385" priority="94" operator="containsText" text="Cons">
      <formula>NOT(ISERROR(SEARCH("Cons",M136)))</formula>
    </cfRule>
    <cfRule type="containsText" dxfId="2384" priority="95" operator="containsText" text="No pop">
      <formula>NOT(ISERROR(SEARCH("No pop",M136)))</formula>
    </cfRule>
    <cfRule type="containsText" dxfId="2383" priority="96" operator="containsText" text="Bowling">
      <formula>NOT(ISERROR(SEARCH("Bowling",M136)))</formula>
    </cfRule>
    <cfRule type="containsText" dxfId="2382" priority="97" operator="containsText" text="Batting">
      <formula>NOT(ISERROR(SEARCH("Batting",M136)))</formula>
    </cfRule>
    <cfRule type="beginsWith" dxfId="2381" priority="98" operator="beginsWith" text="Batting">
      <formula>LEFT(M136,7)="Batting"</formula>
    </cfRule>
    <cfRule type="cellIs" dxfId="2380" priority="99" operator="equal">
      <formula>"Batting"</formula>
    </cfRule>
  </conditionalFormatting>
  <conditionalFormatting sqref="M27">
    <cfRule type="containsText" dxfId="2379" priority="90" operator="containsText" text="WK">
      <formula>NOT(ISERROR(SEARCH("WK",M27)))</formula>
    </cfRule>
  </conditionalFormatting>
  <conditionalFormatting sqref="M27">
    <cfRule type="containsText" dxfId="2378" priority="81" operator="containsText" text="Stam">
      <formula>NOT(ISERROR(SEARCH("Stam",M27)))</formula>
    </cfRule>
    <cfRule type="containsText" dxfId="2377" priority="82" operator="containsText" text="Fielding">
      <formula>NOT(ISERROR(SEARCH("Fielding",M27)))</formula>
    </cfRule>
    <cfRule type="containsText" dxfId="2376" priority="83" operator="containsText" text="Conc">
      <formula>NOT(ISERROR(SEARCH("Conc",M27)))</formula>
    </cfRule>
    <cfRule type="containsText" dxfId="2375" priority="84" operator="containsText" text="Cons">
      <formula>NOT(ISERROR(SEARCH("Cons",M27)))</formula>
    </cfRule>
    <cfRule type="containsText" dxfId="2374" priority="85" operator="containsText" text="No pop">
      <formula>NOT(ISERROR(SEARCH("No pop",M27)))</formula>
    </cfRule>
    <cfRule type="containsText" dxfId="2373" priority="86" operator="containsText" text="Bowling">
      <formula>NOT(ISERROR(SEARCH("Bowling",M27)))</formula>
    </cfRule>
    <cfRule type="containsText" dxfId="2372" priority="87" operator="containsText" text="Batting">
      <formula>NOT(ISERROR(SEARCH("Batting",M27)))</formula>
    </cfRule>
    <cfRule type="beginsWith" dxfId="2371" priority="88" operator="beginsWith" text="Batting">
      <formula>LEFT(M27,7)="Batting"</formula>
    </cfRule>
    <cfRule type="cellIs" dxfId="2370" priority="89" operator="equal">
      <formula>"Batting"</formula>
    </cfRule>
  </conditionalFormatting>
  <conditionalFormatting sqref="M71">
    <cfRule type="containsText" dxfId="2369" priority="80" operator="containsText" text="WK">
      <formula>NOT(ISERROR(SEARCH("WK",M71)))</formula>
    </cfRule>
  </conditionalFormatting>
  <conditionalFormatting sqref="M71">
    <cfRule type="containsText" dxfId="2368" priority="71" operator="containsText" text="Stam">
      <formula>NOT(ISERROR(SEARCH("Stam",M71)))</formula>
    </cfRule>
    <cfRule type="containsText" dxfId="2367" priority="72" operator="containsText" text="Fielding">
      <formula>NOT(ISERROR(SEARCH("Fielding",M71)))</formula>
    </cfRule>
    <cfRule type="containsText" dxfId="2366" priority="73" operator="containsText" text="Conc">
      <formula>NOT(ISERROR(SEARCH("Conc",M71)))</formula>
    </cfRule>
    <cfRule type="containsText" dxfId="2365" priority="74" operator="containsText" text="Cons">
      <formula>NOT(ISERROR(SEARCH("Cons",M71)))</formula>
    </cfRule>
    <cfRule type="containsText" dxfId="2364" priority="75" operator="containsText" text="No pop">
      <formula>NOT(ISERROR(SEARCH("No pop",M71)))</formula>
    </cfRule>
    <cfRule type="containsText" dxfId="2363" priority="76" operator="containsText" text="Bowling">
      <formula>NOT(ISERROR(SEARCH("Bowling",M71)))</formula>
    </cfRule>
    <cfRule type="containsText" dxfId="2362" priority="77" operator="containsText" text="Batting">
      <formula>NOT(ISERROR(SEARCH("Batting",M71)))</formula>
    </cfRule>
    <cfRule type="beginsWith" dxfId="2361" priority="78" operator="beginsWith" text="Batting">
      <formula>LEFT(M71,7)="Batting"</formula>
    </cfRule>
    <cfRule type="cellIs" dxfId="2360" priority="79" operator="equal">
      <formula>"Batting"</formula>
    </cfRule>
  </conditionalFormatting>
  <conditionalFormatting sqref="M115">
    <cfRule type="containsText" dxfId="2349" priority="60" operator="containsText" text="WK">
      <formula>NOT(ISERROR(SEARCH("WK",M115)))</formula>
    </cfRule>
  </conditionalFormatting>
  <conditionalFormatting sqref="M115">
    <cfRule type="containsText" dxfId="2348" priority="51" operator="containsText" text="Stam">
      <formula>NOT(ISERROR(SEARCH("Stam",M115)))</formula>
    </cfRule>
    <cfRule type="containsText" dxfId="2347" priority="52" operator="containsText" text="Fielding">
      <formula>NOT(ISERROR(SEARCH("Fielding",M115)))</formula>
    </cfRule>
    <cfRule type="containsText" dxfId="2346" priority="53" operator="containsText" text="Conc">
      <formula>NOT(ISERROR(SEARCH("Conc",M115)))</formula>
    </cfRule>
    <cfRule type="containsText" dxfId="2345" priority="54" operator="containsText" text="Cons">
      <formula>NOT(ISERROR(SEARCH("Cons",M115)))</formula>
    </cfRule>
    <cfRule type="containsText" dxfId="2344" priority="55" operator="containsText" text="No pop">
      <formula>NOT(ISERROR(SEARCH("No pop",M115)))</formula>
    </cfRule>
    <cfRule type="containsText" dxfId="2343" priority="56" operator="containsText" text="Bowling">
      <formula>NOT(ISERROR(SEARCH("Bowling",M115)))</formula>
    </cfRule>
    <cfRule type="containsText" dxfId="2342" priority="57" operator="containsText" text="Batting">
      <formula>NOT(ISERROR(SEARCH("Batting",M115)))</formula>
    </cfRule>
    <cfRule type="beginsWith" dxfId="2341" priority="58" operator="beginsWith" text="Batting">
      <formula>LEFT(M115,7)="Batting"</formula>
    </cfRule>
    <cfRule type="cellIs" dxfId="2340" priority="59" operator="equal">
      <formula>"Batting"</formula>
    </cfRule>
  </conditionalFormatting>
  <conditionalFormatting sqref="M137">
    <cfRule type="containsText" dxfId="2339" priority="50" operator="containsText" text="WK">
      <formula>NOT(ISERROR(SEARCH("WK",M137)))</formula>
    </cfRule>
  </conditionalFormatting>
  <conditionalFormatting sqref="M137">
    <cfRule type="containsText" dxfId="2338" priority="41" operator="containsText" text="Stam">
      <formula>NOT(ISERROR(SEARCH("Stam",M137)))</formula>
    </cfRule>
    <cfRule type="containsText" dxfId="2337" priority="42" operator="containsText" text="Fielding">
      <formula>NOT(ISERROR(SEARCH("Fielding",M137)))</formula>
    </cfRule>
    <cfRule type="containsText" dxfId="2336" priority="43" operator="containsText" text="Conc">
      <formula>NOT(ISERROR(SEARCH("Conc",M137)))</formula>
    </cfRule>
    <cfRule type="containsText" dxfId="2335" priority="44" operator="containsText" text="Cons">
      <formula>NOT(ISERROR(SEARCH("Cons",M137)))</formula>
    </cfRule>
    <cfRule type="containsText" dxfId="2334" priority="45" operator="containsText" text="No pop">
      <formula>NOT(ISERROR(SEARCH("No pop",M137)))</formula>
    </cfRule>
    <cfRule type="containsText" dxfId="2333" priority="46" operator="containsText" text="Bowling">
      <formula>NOT(ISERROR(SEARCH("Bowling",M137)))</formula>
    </cfRule>
    <cfRule type="containsText" dxfId="2332" priority="47" operator="containsText" text="Batting">
      <formula>NOT(ISERROR(SEARCH("Batting",M137)))</formula>
    </cfRule>
    <cfRule type="beginsWith" dxfId="2331" priority="48" operator="beginsWith" text="Batting">
      <formula>LEFT(M137,7)="Batting"</formula>
    </cfRule>
    <cfRule type="cellIs" dxfId="2330" priority="49" operator="equal">
      <formula>"Batting"</formula>
    </cfRule>
  </conditionalFormatting>
  <conditionalFormatting sqref="J94:J95 I92 I94:I110">
    <cfRule type="containsText" dxfId="79" priority="40" operator="containsText" text="WK">
      <formula>NOT(ISERROR(SEARCH("WK",I92)))</formula>
    </cfRule>
  </conditionalFormatting>
  <conditionalFormatting sqref="J94:J95 I92 I94:I110">
    <cfRule type="containsText" dxfId="77" priority="31" operator="containsText" text="Stam">
      <formula>NOT(ISERROR(SEARCH("Stam",I92)))</formula>
    </cfRule>
    <cfRule type="containsText" dxfId="76" priority="32" operator="containsText" text="Fielding">
      <formula>NOT(ISERROR(SEARCH("Fielding",I92)))</formula>
    </cfRule>
    <cfRule type="containsText" dxfId="75" priority="33" operator="containsText" text="Conc">
      <formula>NOT(ISERROR(SEARCH("Conc",I92)))</formula>
    </cfRule>
    <cfRule type="containsText" dxfId="74" priority="34" operator="containsText" text="Cons">
      <formula>NOT(ISERROR(SEARCH("Cons",I92)))</formula>
    </cfRule>
    <cfRule type="containsText" dxfId="73" priority="35" operator="containsText" text="No pop">
      <formula>NOT(ISERROR(SEARCH("No pop",I92)))</formula>
    </cfRule>
    <cfRule type="containsText" dxfId="72" priority="36" operator="containsText" text="Bowling">
      <formula>NOT(ISERROR(SEARCH("Bowling",I92)))</formula>
    </cfRule>
    <cfRule type="containsText" dxfId="71" priority="37" operator="containsText" text="Batting">
      <formula>NOT(ISERROR(SEARCH("Batting",I92)))</formula>
    </cfRule>
    <cfRule type="beginsWith" dxfId="70" priority="38" operator="beginsWith" text="Batting">
      <formula>LEFT(I92,7)="Batting"</formula>
    </cfRule>
    <cfRule type="cellIs" dxfId="69" priority="39" operator="equal">
      <formula>"Batting"</formula>
    </cfRule>
  </conditionalFormatting>
  <conditionalFormatting sqref="I93">
    <cfRule type="containsText" dxfId="59" priority="30" operator="containsText" text="WK">
      <formula>NOT(ISERROR(SEARCH("WK",I93)))</formula>
    </cfRule>
  </conditionalFormatting>
  <conditionalFormatting sqref="I93">
    <cfRule type="containsText" dxfId="57" priority="21" operator="containsText" text="Stam">
      <formula>NOT(ISERROR(SEARCH("Stam",I93)))</formula>
    </cfRule>
    <cfRule type="containsText" dxfId="56" priority="22" operator="containsText" text="Fielding">
      <formula>NOT(ISERROR(SEARCH("Fielding",I93)))</formula>
    </cfRule>
    <cfRule type="containsText" dxfId="55" priority="23" operator="containsText" text="Conc">
      <formula>NOT(ISERROR(SEARCH("Conc",I93)))</formula>
    </cfRule>
    <cfRule type="containsText" dxfId="54" priority="24" operator="containsText" text="Cons">
      <formula>NOT(ISERROR(SEARCH("Cons",I93)))</formula>
    </cfRule>
    <cfRule type="containsText" dxfId="53" priority="25" operator="containsText" text="No pop">
      <formula>NOT(ISERROR(SEARCH("No pop",I93)))</formula>
    </cfRule>
    <cfRule type="containsText" dxfId="52" priority="26" operator="containsText" text="Bowling">
      <formula>NOT(ISERROR(SEARCH("Bowling",I93)))</formula>
    </cfRule>
    <cfRule type="containsText" dxfId="51" priority="27" operator="containsText" text="Batting">
      <formula>NOT(ISERROR(SEARCH("Batting",I93)))</formula>
    </cfRule>
    <cfRule type="beginsWith" dxfId="50" priority="28" operator="beginsWith" text="Batting">
      <formula>LEFT(I93,7)="Batting"</formula>
    </cfRule>
    <cfRule type="cellIs" dxfId="49" priority="29" operator="equal">
      <formula>"Batting"</formula>
    </cfRule>
  </conditionalFormatting>
  <conditionalFormatting sqref="N94:N95 M92 M94:M110">
    <cfRule type="containsText" dxfId="39" priority="20" operator="containsText" text="WK">
      <formula>NOT(ISERROR(SEARCH("WK",M92)))</formula>
    </cfRule>
  </conditionalFormatting>
  <conditionalFormatting sqref="N94:N95 M92 M94:M110">
    <cfRule type="containsText" dxfId="37" priority="11" operator="containsText" text="Stam">
      <formula>NOT(ISERROR(SEARCH("Stam",M92)))</formula>
    </cfRule>
    <cfRule type="containsText" dxfId="36" priority="12" operator="containsText" text="Fielding">
      <formula>NOT(ISERROR(SEARCH("Fielding",M92)))</formula>
    </cfRule>
    <cfRule type="containsText" dxfId="35" priority="13" operator="containsText" text="Conc">
      <formula>NOT(ISERROR(SEARCH("Conc",M92)))</formula>
    </cfRule>
    <cfRule type="containsText" dxfId="34" priority="14" operator="containsText" text="Cons">
      <formula>NOT(ISERROR(SEARCH("Cons",M92)))</formula>
    </cfRule>
    <cfRule type="containsText" dxfId="33" priority="15" operator="containsText" text="No pop">
      <formula>NOT(ISERROR(SEARCH("No pop",M92)))</formula>
    </cfRule>
    <cfRule type="containsText" dxfId="32" priority="16" operator="containsText" text="Bowling">
      <formula>NOT(ISERROR(SEARCH("Bowling",M92)))</formula>
    </cfRule>
    <cfRule type="containsText" dxfId="31" priority="17" operator="containsText" text="Batting">
      <formula>NOT(ISERROR(SEARCH("Batting",M92)))</formula>
    </cfRule>
    <cfRule type="beginsWith" dxfId="30" priority="18" operator="beginsWith" text="Batting">
      <formula>LEFT(M92,7)="Batting"</formula>
    </cfRule>
    <cfRule type="cellIs" dxfId="29" priority="19" operator="equal">
      <formula>"Batting"</formula>
    </cfRule>
  </conditionalFormatting>
  <conditionalFormatting sqref="M93">
    <cfRule type="containsText" dxfId="19" priority="10" operator="containsText" text="WK">
      <formula>NOT(ISERROR(SEARCH("WK",M93)))</formula>
    </cfRule>
  </conditionalFormatting>
  <conditionalFormatting sqref="M93">
    <cfRule type="containsText" dxfId="17" priority="1" operator="containsText" text="Stam">
      <formula>NOT(ISERROR(SEARCH("Stam",M93)))</formula>
    </cfRule>
    <cfRule type="containsText" dxfId="16" priority="2" operator="containsText" text="Fielding">
      <formula>NOT(ISERROR(SEARCH("Fielding",M93)))</formula>
    </cfRule>
    <cfRule type="containsText" dxfId="15" priority="3" operator="containsText" text="Conc">
      <formula>NOT(ISERROR(SEARCH("Conc",M93)))</formula>
    </cfRule>
    <cfRule type="containsText" dxfId="14" priority="4" operator="containsText" text="Cons">
      <formula>NOT(ISERROR(SEARCH("Cons",M93)))</formula>
    </cfRule>
    <cfRule type="containsText" dxfId="13" priority="5" operator="containsText" text="No pop">
      <formula>NOT(ISERROR(SEARCH("No pop",M93)))</formula>
    </cfRule>
    <cfRule type="containsText" dxfId="12" priority="6" operator="containsText" text="Bowling">
      <formula>NOT(ISERROR(SEARCH("Bowling",M93)))</formula>
    </cfRule>
    <cfRule type="containsText" dxfId="11" priority="7" operator="containsText" text="Batting">
      <formula>NOT(ISERROR(SEARCH("Batting",M93)))</formula>
    </cfRule>
    <cfRule type="beginsWith" dxfId="10" priority="8" operator="beginsWith" text="Batting">
      <formula>LEFT(M93,7)="Batting"</formula>
    </cfRule>
    <cfRule type="cellIs" dxfId="9" priority="9" operator="equal">
      <formula>"Batting"</formula>
    </cfRule>
  </conditionalFormatting>
  <dataValidations count="1">
    <dataValidation operator="lessThan" allowBlank="1" showInputMessage="1" showErrorMessage="1" sqref="N7:N22 N29:N44 N51:N66 N73:N88 N139:N154 N117:N132 N95:N110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Sublevels!$P$1:$P$3</xm:f>
          </x14:formula1>
          <xm:sqref>F3 F25 F47 F69 F113 F91 F135</xm:sqref>
        </x14:dataValidation>
        <x14:dataValidation type="list" allowBlank="1" showInputMessage="1" showErrorMessage="1">
          <x14:formula1>
            <xm:f>Sublevels!$O$1:$O$2</xm:f>
          </x14:formula1>
          <xm:sqref>J25 J3 J47 J69 N113 J113 J135 N25 N3 N47 N69 N135 J91 N91</xm:sqref>
        </x14:dataValidation>
        <x14:dataValidation type="list" allowBlank="1" showInputMessage="1" showErrorMessage="1">
          <x14:formula1>
            <xm:f>Sublevels!$O$1:$O$3</xm:f>
          </x14:formula1>
          <xm:sqref>B3 B25 B47 B69 B91 B113 B135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workbookViewId="0">
      <pane ySplit="1" topLeftCell="A88" activePane="bottomLeft" state="frozen"/>
      <selection pane="bottomLeft" activeCell="O110" sqref="I91:O110"/>
    </sheetView>
  </sheetViews>
  <sheetFormatPr defaultRowHeight="15" x14ac:dyDescent="0.25"/>
  <cols>
    <col min="1" max="1" width="16.5703125" customWidth="1"/>
    <col min="2" max="2" width="5.5703125" bestFit="1" customWidth="1"/>
    <col min="3" max="3" width="16.7109375" bestFit="1" customWidth="1"/>
    <col min="4" max="4" width="10.5703125" bestFit="1" customWidth="1"/>
    <col min="5" max="5" width="14.28515625" bestFit="1" customWidth="1"/>
    <col min="6" max="6" width="12.5703125" bestFit="1" customWidth="1"/>
    <col min="7" max="7" width="11.85546875" bestFit="1" customWidth="1"/>
    <col min="9" max="9" width="14.28515625" bestFit="1" customWidth="1"/>
    <col min="10" max="10" width="5.5703125" bestFit="1" customWidth="1"/>
    <col min="11" max="11" width="11.85546875" bestFit="1" customWidth="1"/>
    <col min="13" max="13" width="14.28515625" bestFit="1" customWidth="1"/>
    <col min="14" max="14" width="5.5703125" bestFit="1" customWidth="1"/>
    <col min="15" max="15" width="11.85546875" bestFit="1" customWidth="1"/>
  </cols>
  <sheetData>
    <row r="1" spans="1:15" x14ac:dyDescent="0.25">
      <c r="A1" s="4" t="s">
        <v>28</v>
      </c>
      <c r="D1" s="2"/>
      <c r="E1" s="2" t="s">
        <v>29</v>
      </c>
      <c r="I1" s="2" t="s">
        <v>74</v>
      </c>
      <c r="M1" s="2" t="s">
        <v>77</v>
      </c>
    </row>
    <row r="2" spans="1:15" x14ac:dyDescent="0.25">
      <c r="A2" s="34">
        <v>2</v>
      </c>
      <c r="B2" s="27">
        <v>17</v>
      </c>
    </row>
    <row r="3" spans="1:15" x14ac:dyDescent="0.25">
      <c r="A3" s="13" t="s">
        <v>73</v>
      </c>
      <c r="B3" s="15">
        <v>2</v>
      </c>
      <c r="E3" s="13" t="s">
        <v>73</v>
      </c>
      <c r="F3" s="15">
        <v>0</v>
      </c>
      <c r="G3" s="24"/>
      <c r="I3" s="13" t="s">
        <v>73</v>
      </c>
      <c r="J3" s="15">
        <v>1</v>
      </c>
      <c r="K3" s="24"/>
      <c r="M3" s="13" t="s">
        <v>73</v>
      </c>
      <c r="N3" s="15">
        <v>1</v>
      </c>
      <c r="O3" s="24"/>
    </row>
    <row r="4" spans="1:15" x14ac:dyDescent="0.25">
      <c r="A4" s="13" t="s">
        <v>95</v>
      </c>
      <c r="B4" s="14">
        <v>5</v>
      </c>
      <c r="E4" s="13" t="s">
        <v>95</v>
      </c>
      <c r="F4" s="14">
        <v>5</v>
      </c>
      <c r="G4" s="24"/>
      <c r="I4" s="13" t="s">
        <v>95</v>
      </c>
      <c r="J4" s="14">
        <v>5</v>
      </c>
      <c r="K4" s="24"/>
      <c r="M4" s="13" t="s">
        <v>95</v>
      </c>
      <c r="N4" s="14">
        <v>5</v>
      </c>
      <c r="O4" s="24"/>
    </row>
    <row r="5" spans="1:15" x14ac:dyDescent="0.25">
      <c r="A5" s="13" t="s">
        <v>4</v>
      </c>
      <c r="B5" s="32">
        <f>1/VLOOKUP(B3,Sublevels!A$4:H$6,A2)</f>
        <v>0.1388888888888889</v>
      </c>
      <c r="C5" s="18"/>
      <c r="D5" s="1"/>
      <c r="E5" s="13" t="s">
        <v>4</v>
      </c>
      <c r="F5" s="32">
        <f>1/VLOOKUP(F3,Sublevels!$A$17:$H$19,$A2)</f>
        <v>6.8965517241379309E-2</v>
      </c>
      <c r="G5" s="24"/>
      <c r="I5" s="13" t="s">
        <v>4</v>
      </c>
      <c r="J5" s="32">
        <f>1/VLOOKUP(J3,Sublevels!$A$29:$H$30,$A2)</f>
        <v>0.16393442622950821</v>
      </c>
      <c r="K5" s="24"/>
      <c r="M5" s="13" t="s">
        <v>4</v>
      </c>
      <c r="N5" s="32">
        <f>1/VLOOKUP(N3,Sublevels!$A$23:$H$24,$A2)</f>
        <v>0.16666666666666666</v>
      </c>
      <c r="O5" s="24"/>
    </row>
    <row r="6" spans="1:15" x14ac:dyDescent="0.25">
      <c r="B6" s="5"/>
      <c r="F6" s="5"/>
      <c r="G6" s="24"/>
      <c r="J6" s="5"/>
      <c r="K6" s="24"/>
      <c r="N6" s="5"/>
      <c r="O6" s="24"/>
    </row>
    <row r="7" spans="1:15" ht="15.75" x14ac:dyDescent="0.25">
      <c r="A7" s="11">
        <v>1</v>
      </c>
      <c r="B7" s="12">
        <f>B4+B5</f>
        <v>5.1388888888888893</v>
      </c>
      <c r="C7" s="13" t="str">
        <f>IF(B7&lt;&gt;"", VLOOKUP(ROUNDDOWN(B7,1),Sublevels!$L$2:$M$21,2), "")</f>
        <v>Mediocre</v>
      </c>
      <c r="D7" s="22"/>
      <c r="E7" s="16">
        <v>1</v>
      </c>
      <c r="F7" s="12">
        <f>F4</f>
        <v>5</v>
      </c>
      <c r="G7" s="13" t="str">
        <f>IF(F7&lt;&gt;"", VLOOKUP(ROUNDDOWN(F7,1),Sublevels!$L$2:$M$21,2), "")</f>
        <v>Mediocre</v>
      </c>
      <c r="I7" s="16">
        <v>1</v>
      </c>
      <c r="J7" s="12">
        <f>J4</f>
        <v>5</v>
      </c>
      <c r="K7" s="13" t="str">
        <f>IF(J7&lt;&gt;"", VLOOKUP(ROUNDDOWN(J7,1),Sublevels!$L$2:$M$21,2), "")</f>
        <v>Mediocre</v>
      </c>
      <c r="M7" s="16">
        <v>1</v>
      </c>
      <c r="N7" s="12">
        <f>N4</f>
        <v>5</v>
      </c>
      <c r="O7" s="13" t="str">
        <f>IF(N7&lt;&gt;"", VLOOKUP(ROUNDDOWN(N7,1),Sublevels!$L$2:$M$11,2), "")</f>
        <v>Mediocre</v>
      </c>
    </row>
    <row r="8" spans="1:15" ht="15.75" x14ac:dyDescent="0.25">
      <c r="A8" s="11">
        <v>2</v>
      </c>
      <c r="B8" s="12">
        <f>B7+B$5</f>
        <v>5.2777777777777786</v>
      </c>
      <c r="C8" s="13" t="str">
        <f>IF(B8&lt;&gt;"", VLOOKUP(ROUNDDOWN(B8,1),Sublevels!$L$2:$M$21,2), "")</f>
        <v>Mediocre</v>
      </c>
      <c r="D8" s="22"/>
      <c r="E8" s="16">
        <v>2</v>
      </c>
      <c r="F8" s="12">
        <f>F7+F$5</f>
        <v>5.068965517241379</v>
      </c>
      <c r="G8" s="13" t="str">
        <f>IF(F8&lt;&gt;"", VLOOKUP(ROUNDDOWN(F8,1),Sublevels!$L$2:$M$21,2), "")</f>
        <v>Mediocre</v>
      </c>
      <c r="I8" s="16">
        <v>2</v>
      </c>
      <c r="J8" s="12">
        <f>J7+J$5</f>
        <v>5.1639344262295079</v>
      </c>
      <c r="K8" s="13" t="str">
        <f>IF(J8&lt;&gt;"", VLOOKUP(ROUNDDOWN(J8,1),Sublevels!$L$2:$M$21,2), "")</f>
        <v>Mediocre</v>
      </c>
      <c r="M8" s="16">
        <v>2</v>
      </c>
      <c r="N8" s="12">
        <f>N7+N$5</f>
        <v>5.166666666666667</v>
      </c>
      <c r="O8" s="13" t="str">
        <f>IF(N8&lt;&gt;"", VLOOKUP(ROUNDDOWN(N8,1),Sublevels!$L$2:$M$11,2), "")</f>
        <v>Mediocre</v>
      </c>
    </row>
    <row r="9" spans="1:15" ht="15.75" x14ac:dyDescent="0.25">
      <c r="A9" s="11">
        <v>3</v>
      </c>
      <c r="B9" s="12">
        <f t="shared" ref="B9:B22" si="0">B8+B$5</f>
        <v>5.4166666666666679</v>
      </c>
      <c r="C9" s="13" t="str">
        <f>IF(B9&lt;&gt;"", VLOOKUP(ROUNDDOWN(B9,1),Sublevels!$L$2:$M$21,2), "")</f>
        <v>Mediocre</v>
      </c>
      <c r="D9" s="22"/>
      <c r="E9" s="16">
        <v>3</v>
      </c>
      <c r="F9" s="12">
        <f t="shared" ref="F9:F22" si="1">F8+F$5</f>
        <v>5.137931034482758</v>
      </c>
      <c r="G9" s="13" t="str">
        <f>IF(F9&lt;&gt;"", VLOOKUP(ROUNDDOWN(F9,1),Sublevels!$L$2:$M$21,2), "")</f>
        <v>Mediocre</v>
      </c>
      <c r="I9" s="16">
        <v>3</v>
      </c>
      <c r="J9" s="12">
        <f t="shared" ref="J9:J22" si="2">J8+J$5</f>
        <v>5.3278688524590159</v>
      </c>
      <c r="K9" s="13" t="str">
        <f>IF(J9&lt;&gt;"", VLOOKUP(ROUNDDOWN(J9,1),Sublevels!$L$2:$M$21,2), "")</f>
        <v>Mediocre</v>
      </c>
      <c r="M9" s="16">
        <v>3</v>
      </c>
      <c r="N9" s="12">
        <f t="shared" ref="N9:N14" si="3">N8+N$5</f>
        <v>5.3333333333333339</v>
      </c>
      <c r="O9" s="13" t="str">
        <f>IF(N9&lt;&gt;"", VLOOKUP(ROUNDDOWN(N9,1),Sublevels!$L$2:$M$11,2), "")</f>
        <v>Mediocre</v>
      </c>
    </row>
    <row r="10" spans="1:15" ht="15.75" x14ac:dyDescent="0.25">
      <c r="A10" s="11">
        <v>4</v>
      </c>
      <c r="B10" s="12">
        <f t="shared" si="0"/>
        <v>5.5555555555555571</v>
      </c>
      <c r="C10" s="13" t="str">
        <f>IF(B10&lt;&gt;"", VLOOKUP(ROUNDDOWN(B10,1),Sublevels!$L$2:$M$21,2), "")</f>
        <v>Mediocre</v>
      </c>
      <c r="D10" s="22"/>
      <c r="E10" s="16">
        <v>4</v>
      </c>
      <c r="F10" s="12">
        <f t="shared" si="1"/>
        <v>5.206896551724137</v>
      </c>
      <c r="G10" s="13" t="str">
        <f>IF(F10&lt;&gt;"", VLOOKUP(ROUNDDOWN(F10,1),Sublevels!$L$2:$M$21,2), "")</f>
        <v>Mediocre</v>
      </c>
      <c r="I10" s="16">
        <v>4</v>
      </c>
      <c r="J10" s="12">
        <f t="shared" si="2"/>
        <v>5.4918032786885238</v>
      </c>
      <c r="K10" s="13" t="str">
        <f>IF(J10&lt;&gt;"", VLOOKUP(ROUNDDOWN(J10,1),Sublevels!$L$2:$M$21,2), "")</f>
        <v>Mediocre</v>
      </c>
      <c r="M10" s="16">
        <v>4</v>
      </c>
      <c r="N10" s="12">
        <f t="shared" si="3"/>
        <v>5.5000000000000009</v>
      </c>
      <c r="O10" s="13" t="str">
        <f>IF(N10&lt;&gt;"", VLOOKUP(ROUNDDOWN(N10,1),Sublevels!$L$2:$M$11,2), "")</f>
        <v>Mediocre</v>
      </c>
    </row>
    <row r="11" spans="1:15" ht="15.75" x14ac:dyDescent="0.25">
      <c r="A11" s="11">
        <v>5</v>
      </c>
      <c r="B11" s="12">
        <f t="shared" si="0"/>
        <v>5.6944444444444464</v>
      </c>
      <c r="C11" s="13" t="str">
        <f>IF(B11&lt;&gt;"", VLOOKUP(ROUNDDOWN(B11,1),Sublevels!$L$2:$M$21,2), "")</f>
        <v>Mediocre</v>
      </c>
      <c r="D11" s="22"/>
      <c r="E11" s="16">
        <v>5</v>
      </c>
      <c r="F11" s="12">
        <f t="shared" si="1"/>
        <v>5.275862068965516</v>
      </c>
      <c r="G11" s="13" t="str">
        <f>IF(F11&lt;&gt;"", VLOOKUP(ROUNDDOWN(F11,1),Sublevels!$L$2:$M$21,2), "")</f>
        <v>Mediocre</v>
      </c>
      <c r="I11" s="16">
        <v>5</v>
      </c>
      <c r="J11" s="12">
        <f t="shared" si="2"/>
        <v>5.6557377049180317</v>
      </c>
      <c r="K11" s="13" t="str">
        <f>IF(J11&lt;&gt;"", VLOOKUP(ROUNDDOWN(J11,1),Sublevels!$L$2:$M$21,2), "")</f>
        <v>Mediocre</v>
      </c>
      <c r="M11" s="16">
        <v>5</v>
      </c>
      <c r="N11" s="12">
        <f t="shared" si="3"/>
        <v>5.6666666666666679</v>
      </c>
      <c r="O11" s="13" t="str">
        <f>IF(N11&lt;&gt;"", VLOOKUP(ROUNDDOWN(N11,1),Sublevels!$L$2:$M$11,2), "")</f>
        <v>Mediocre</v>
      </c>
    </row>
    <row r="12" spans="1:15" ht="15.75" x14ac:dyDescent="0.25">
      <c r="A12" s="11">
        <v>6</v>
      </c>
      <c r="B12" s="12">
        <f t="shared" si="0"/>
        <v>5.8333333333333357</v>
      </c>
      <c r="C12" s="13" t="str">
        <f>IF(B12&lt;&gt;"", VLOOKUP(ROUNDDOWN(B12,1),Sublevels!$L$2:$M$21,2), "")</f>
        <v>Mediocre</v>
      </c>
      <c r="D12" s="22"/>
      <c r="E12" s="16">
        <v>6</v>
      </c>
      <c r="F12" s="12">
        <f t="shared" si="1"/>
        <v>5.344827586206895</v>
      </c>
      <c r="G12" s="13" t="str">
        <f>IF(F12&lt;&gt;"", VLOOKUP(ROUNDDOWN(F12,1),Sublevels!$L$2:$M$21,2), "")</f>
        <v>Mediocre</v>
      </c>
      <c r="I12" s="16">
        <v>6</v>
      </c>
      <c r="J12" s="12">
        <f t="shared" si="2"/>
        <v>5.8196721311475397</v>
      </c>
      <c r="K12" s="13" t="str">
        <f>IF(J12&lt;&gt;"", VLOOKUP(ROUNDDOWN(J12,1),Sublevels!$L$2:$M$21,2), "")</f>
        <v>Mediocre</v>
      </c>
      <c r="M12" s="16">
        <v>6</v>
      </c>
      <c r="N12" s="12">
        <f t="shared" si="3"/>
        <v>5.8333333333333348</v>
      </c>
      <c r="O12" s="13" t="str">
        <f>IF(N12&lt;&gt;"", VLOOKUP(ROUNDDOWN(N12,1),Sublevels!$L$2:$M$11,2), "")</f>
        <v>Mediocre</v>
      </c>
    </row>
    <row r="13" spans="1:15" ht="15.75" x14ac:dyDescent="0.25">
      <c r="A13" s="11">
        <v>7</v>
      </c>
      <c r="B13" s="12">
        <f t="shared" si="0"/>
        <v>5.972222222222225</v>
      </c>
      <c r="C13" s="13" t="str">
        <f>IF(B13&lt;&gt;"", VLOOKUP(ROUNDDOWN(B13,1),Sublevels!$L$2:$M$21,2), "")</f>
        <v>Mediocre</v>
      </c>
      <c r="D13" s="22"/>
      <c r="E13" s="16">
        <v>7</v>
      </c>
      <c r="F13" s="12">
        <f t="shared" si="1"/>
        <v>5.413793103448274</v>
      </c>
      <c r="G13" s="13" t="str">
        <f>IF(F13&lt;&gt;"", VLOOKUP(ROUNDDOWN(F13,1),Sublevels!$L$2:$M$21,2), "")</f>
        <v>Mediocre</v>
      </c>
      <c r="I13" s="16">
        <v>7</v>
      </c>
      <c r="J13" s="12">
        <f t="shared" si="2"/>
        <v>5.9836065573770476</v>
      </c>
      <c r="K13" s="13" t="str">
        <f>IF(J13&lt;&gt;"", VLOOKUP(ROUNDDOWN(J13,1),Sublevels!$L$2:$M$21,2), "")</f>
        <v>Mediocre</v>
      </c>
      <c r="M13" s="16">
        <v>7</v>
      </c>
      <c r="N13" s="12">
        <f t="shared" si="3"/>
        <v>6.0000000000000018</v>
      </c>
      <c r="O13" s="13" t="str">
        <f>IF(N13&lt;&gt;"", VLOOKUP(ROUNDDOWN(N13,1),Sublevels!$L$2:$M$11,2), "")</f>
        <v>Competent</v>
      </c>
    </row>
    <row r="14" spans="1:15" ht="15.75" x14ac:dyDescent="0.25">
      <c r="A14" s="11">
        <v>8</v>
      </c>
      <c r="B14" s="12">
        <f t="shared" si="0"/>
        <v>6.1111111111111143</v>
      </c>
      <c r="C14" s="13" t="str">
        <f>IF(B14&lt;&gt;"", VLOOKUP(ROUNDDOWN(B14,1),Sublevels!$L$2:$M$21,2), "")</f>
        <v>Competent</v>
      </c>
      <c r="D14" s="22"/>
      <c r="E14" s="16">
        <v>8</v>
      </c>
      <c r="F14" s="12">
        <f t="shared" si="1"/>
        <v>5.482758620689653</v>
      </c>
      <c r="G14" s="13" t="str">
        <f>IF(F14&lt;&gt;"", VLOOKUP(ROUNDDOWN(F14,1),Sublevels!$L$2:$M$21,2), "")</f>
        <v>Mediocre</v>
      </c>
      <c r="I14" s="16">
        <v>8</v>
      </c>
      <c r="J14" s="12">
        <f t="shared" si="2"/>
        <v>6.1475409836065555</v>
      </c>
      <c r="K14" s="13" t="str">
        <f>IF(J14&lt;&gt;"", VLOOKUP(ROUNDDOWN(J14,1),Sublevels!$L$2:$M$21,2), "")</f>
        <v>Competent</v>
      </c>
      <c r="M14" s="16">
        <v>8</v>
      </c>
      <c r="N14" s="12">
        <f t="shared" si="3"/>
        <v>6.1666666666666687</v>
      </c>
      <c r="O14" s="13" t="str">
        <f>IF(N14&lt;&gt;"", VLOOKUP(ROUNDDOWN(N14,1),Sublevels!$L$2:$M$11,2), "")</f>
        <v>Competent</v>
      </c>
    </row>
    <row r="15" spans="1:15" ht="15.75" x14ac:dyDescent="0.25">
      <c r="A15" s="11">
        <v>9</v>
      </c>
      <c r="B15" s="12">
        <f t="shared" si="0"/>
        <v>6.2500000000000036</v>
      </c>
      <c r="C15" s="13" t="str">
        <f>IF(B15&lt;&gt;"", VLOOKUP(ROUNDDOWN(B15,1),Sublevels!$L$2:$M$21,2), "")</f>
        <v>Competent</v>
      </c>
      <c r="D15" s="22"/>
      <c r="E15" s="16">
        <v>9</v>
      </c>
      <c r="F15" s="12">
        <f t="shared" si="1"/>
        <v>5.551724137931032</v>
      </c>
      <c r="G15" s="13" t="str">
        <f>IF(F15&lt;&gt;"", VLOOKUP(ROUNDDOWN(F15,1),Sublevels!$L$2:$M$21,2), "")</f>
        <v>Mediocre</v>
      </c>
      <c r="I15" s="16">
        <v>9</v>
      </c>
      <c r="J15" s="12">
        <f>J14+J$5</f>
        <v>6.3114754098360635</v>
      </c>
      <c r="K15" s="13" t="str">
        <f>IF(J15&lt;&gt;"", VLOOKUP(ROUNDDOWN(J15,1),Sublevels!$L$2:$M$21,2), "")</f>
        <v>Competent</v>
      </c>
      <c r="M15" s="16">
        <v>9</v>
      </c>
      <c r="N15" s="12">
        <f>N14+N$5</f>
        <v>6.3333333333333357</v>
      </c>
      <c r="O15" s="13" t="str">
        <f>IF(N15&lt;&gt;"", VLOOKUP(ROUNDDOWN(N15,1),Sublevels!$L$2:$M$11,2), "")</f>
        <v>Competent</v>
      </c>
    </row>
    <row r="16" spans="1:15" ht="15.75" x14ac:dyDescent="0.25">
      <c r="A16" s="11">
        <v>10</v>
      </c>
      <c r="B16" s="12">
        <f t="shared" si="0"/>
        <v>6.3888888888888928</v>
      </c>
      <c r="C16" s="13" t="str">
        <f>IF(B16&lt;&gt;"", VLOOKUP(ROUNDDOWN(B16,1),Sublevels!$L$2:$M$21,2), "")</f>
        <v>Competent</v>
      </c>
      <c r="D16" s="22"/>
      <c r="E16" s="16">
        <v>10</v>
      </c>
      <c r="F16" s="12">
        <f t="shared" si="1"/>
        <v>5.620689655172411</v>
      </c>
      <c r="G16" s="13" t="str">
        <f>IF(F16&lt;&gt;"", VLOOKUP(ROUNDDOWN(F16,1),Sublevels!$L$2:$M$21,2), "")</f>
        <v>Mediocre</v>
      </c>
      <c r="I16" s="16">
        <v>10</v>
      </c>
      <c r="J16" s="12">
        <f>J15+J$5</f>
        <v>6.4754098360655714</v>
      </c>
      <c r="K16" s="13" t="str">
        <f>IF(J16&lt;&gt;"", VLOOKUP(ROUNDDOWN(J16,1),Sublevels!$L$2:$M$21,2), "")</f>
        <v>Competent</v>
      </c>
      <c r="M16" s="16">
        <v>10</v>
      </c>
      <c r="N16" s="12">
        <f>N15+N$5</f>
        <v>6.5000000000000027</v>
      </c>
      <c r="O16" s="13" t="str">
        <f>IF(N16&lt;&gt;"", VLOOKUP(ROUNDDOWN(N16,1),Sublevels!$L$2:$M$11,2), "")</f>
        <v>Competent</v>
      </c>
    </row>
    <row r="17" spans="1:15" ht="15.75" x14ac:dyDescent="0.25">
      <c r="A17" s="11">
        <v>11</v>
      </c>
      <c r="B17" s="12">
        <f t="shared" si="0"/>
        <v>6.5277777777777821</v>
      </c>
      <c r="C17" s="13" t="str">
        <f>IF(B17&lt;&gt;"", VLOOKUP(ROUNDDOWN(B17,1),Sublevels!$L$2:$M$21,2), "")</f>
        <v>Competent</v>
      </c>
      <c r="D17" s="22"/>
      <c r="E17" s="16">
        <v>11</v>
      </c>
      <c r="F17" s="12">
        <f t="shared" si="1"/>
        <v>5.68965517241379</v>
      </c>
      <c r="G17" s="13" t="str">
        <f>IF(F17&lt;&gt;"", VLOOKUP(ROUNDDOWN(F17,1),Sublevels!$L$2:$M$21,2), "")</f>
        <v>Mediocre</v>
      </c>
      <c r="I17" s="16">
        <v>11</v>
      </c>
      <c r="J17" s="12">
        <f t="shared" si="2"/>
        <v>6.6393442622950793</v>
      </c>
      <c r="K17" s="13" t="str">
        <f>IF(J17&lt;&gt;"", VLOOKUP(ROUNDDOWN(J17,1),Sublevels!$L$2:$M$21,2), "")</f>
        <v>Competent</v>
      </c>
      <c r="M17" s="16">
        <v>11</v>
      </c>
      <c r="N17" s="12">
        <f t="shared" ref="N17:N22" si="4">N16+N$5</f>
        <v>6.6666666666666696</v>
      </c>
      <c r="O17" s="13" t="str">
        <f>IF(N17&lt;&gt;"", VLOOKUP(ROUNDDOWN(N17,1),Sublevels!$L$2:$M$11,2), "")</f>
        <v>Competent</v>
      </c>
    </row>
    <row r="18" spans="1:15" ht="15.75" x14ac:dyDescent="0.25">
      <c r="A18" s="11">
        <v>12</v>
      </c>
      <c r="B18" s="12">
        <f t="shared" si="0"/>
        <v>6.6666666666666714</v>
      </c>
      <c r="C18" s="13" t="str">
        <f>IF(B18&lt;&gt;"", VLOOKUP(ROUNDDOWN(B18,1),Sublevels!$L$2:$M$21,2), "")</f>
        <v>Competent</v>
      </c>
      <c r="D18" s="22"/>
      <c r="E18" s="16">
        <v>12</v>
      </c>
      <c r="F18" s="12">
        <f t="shared" si="1"/>
        <v>5.758620689655169</v>
      </c>
      <c r="G18" s="13" t="str">
        <f>IF(F18&lt;&gt;"", VLOOKUP(ROUNDDOWN(F18,1),Sublevels!$L$2:$M$21,2), "")</f>
        <v>Mediocre</v>
      </c>
      <c r="I18" s="16">
        <v>12</v>
      </c>
      <c r="J18" s="12">
        <f t="shared" si="2"/>
        <v>6.8032786885245873</v>
      </c>
      <c r="K18" s="13" t="str">
        <f>IF(J18&lt;&gt;"", VLOOKUP(ROUNDDOWN(J18,1),Sublevels!$L$2:$M$21,2), "")</f>
        <v>Competent</v>
      </c>
      <c r="M18" s="16">
        <v>12</v>
      </c>
      <c r="N18" s="12">
        <f t="shared" si="4"/>
        <v>6.8333333333333366</v>
      </c>
      <c r="O18" s="13" t="str">
        <f>IF(N18&lt;&gt;"", VLOOKUP(ROUNDDOWN(N18,1),Sublevels!$L$2:$M$11,2), "")</f>
        <v>Competent</v>
      </c>
    </row>
    <row r="19" spans="1:15" ht="15.75" x14ac:dyDescent="0.25">
      <c r="A19" s="11">
        <v>13</v>
      </c>
      <c r="B19" s="12">
        <f t="shared" si="0"/>
        <v>6.8055555555555607</v>
      </c>
      <c r="C19" s="13" t="str">
        <f>IF(B19&lt;&gt;"", VLOOKUP(ROUNDDOWN(B19,1),Sublevels!$L$2:$M$21,2), "")</f>
        <v>Competent</v>
      </c>
      <c r="D19" s="22"/>
      <c r="E19" s="16">
        <v>13</v>
      </c>
      <c r="F19" s="12">
        <f t="shared" si="1"/>
        <v>5.827586206896548</v>
      </c>
      <c r="G19" s="13" t="str">
        <f>IF(F19&lt;&gt;"", VLOOKUP(ROUNDDOWN(F19,1),Sublevels!$L$2:$M$21,2), "")</f>
        <v>Mediocre</v>
      </c>
      <c r="I19" s="16">
        <v>13</v>
      </c>
      <c r="J19" s="12">
        <f t="shared" si="2"/>
        <v>6.9672131147540952</v>
      </c>
      <c r="K19" s="13" t="str">
        <f>IF(J19&lt;&gt;"", VLOOKUP(ROUNDDOWN(J19,1),Sublevels!$L$2:$M$21,2), "")</f>
        <v>Competent</v>
      </c>
      <c r="M19" s="16">
        <v>13</v>
      </c>
      <c r="N19" s="12">
        <f t="shared" si="4"/>
        <v>7.0000000000000036</v>
      </c>
      <c r="O19" s="13" t="str">
        <f>IF(N19&lt;&gt;"", VLOOKUP(ROUNDDOWN(N19,1),Sublevels!$L$2:$M$11,2), "")</f>
        <v>Respectable</v>
      </c>
    </row>
    <row r="20" spans="1:15" ht="15.75" x14ac:dyDescent="0.25">
      <c r="A20" s="11">
        <v>14</v>
      </c>
      <c r="B20" s="12">
        <f t="shared" si="0"/>
        <v>6.94444444444445</v>
      </c>
      <c r="C20" s="13" t="str">
        <f>IF(B20&lt;&gt;"", VLOOKUP(ROUNDDOWN(B20,1),Sublevels!$L$2:$M$21,2), "")</f>
        <v>Competent</v>
      </c>
      <c r="D20" s="22"/>
      <c r="E20" s="16">
        <v>14</v>
      </c>
      <c r="F20" s="12">
        <f t="shared" si="1"/>
        <v>5.8965517241379271</v>
      </c>
      <c r="G20" s="13" t="str">
        <f>IF(F20&lt;&gt;"", VLOOKUP(ROUNDDOWN(F20,1),Sublevels!$L$2:$M$21,2), "")</f>
        <v>Mediocre</v>
      </c>
      <c r="I20" s="16">
        <v>14</v>
      </c>
      <c r="J20" s="12">
        <f t="shared" si="2"/>
        <v>7.1311475409836032</v>
      </c>
      <c r="K20" s="13" t="str">
        <f>IF(J20&lt;&gt;"", VLOOKUP(ROUNDDOWN(J20,1),Sublevels!$L$2:$M$21,2), "")</f>
        <v>Respectable</v>
      </c>
      <c r="M20" s="16">
        <v>14</v>
      </c>
      <c r="N20" s="12">
        <f t="shared" si="4"/>
        <v>7.1666666666666705</v>
      </c>
      <c r="O20" s="13" t="str">
        <f>IF(N20&lt;&gt;"", VLOOKUP(ROUNDDOWN(N20,1),Sublevels!$L$2:$M$11,2), "")</f>
        <v>Respectable</v>
      </c>
    </row>
    <row r="21" spans="1:15" ht="15.75" x14ac:dyDescent="0.25">
      <c r="A21" s="11">
        <v>15</v>
      </c>
      <c r="B21" s="12">
        <f t="shared" si="0"/>
        <v>7.0833333333333393</v>
      </c>
      <c r="C21" s="13" t="str">
        <f>IF(B21&lt;&gt;"", VLOOKUP(ROUNDDOWN(B21,1),Sublevels!$L$2:$M$21,2), "")</f>
        <v>Respectable</v>
      </c>
      <c r="D21" s="22"/>
      <c r="E21" s="16">
        <v>15</v>
      </c>
      <c r="F21" s="12">
        <f t="shared" si="1"/>
        <v>5.9655172413793061</v>
      </c>
      <c r="G21" s="13" t="str">
        <f>IF(F21&lt;&gt;"", VLOOKUP(ROUNDDOWN(F21,1),Sublevels!$L$2:$M$21,2), "")</f>
        <v>Mediocre</v>
      </c>
      <c r="I21" s="16">
        <v>15</v>
      </c>
      <c r="J21" s="12">
        <f t="shared" si="2"/>
        <v>7.2950819672131111</v>
      </c>
      <c r="K21" s="13" t="str">
        <f>IF(J21&lt;&gt;"", VLOOKUP(ROUNDDOWN(J21,1),Sublevels!$L$2:$M$21,2), "")</f>
        <v>Respectable</v>
      </c>
      <c r="M21" s="16">
        <v>15</v>
      </c>
      <c r="N21" s="12">
        <f t="shared" si="4"/>
        <v>7.3333333333333375</v>
      </c>
      <c r="O21" s="13" t="str">
        <f>IF(N21&lt;&gt;"", VLOOKUP(ROUNDDOWN(N21,1),Sublevels!$L$2:$M$11,2), "")</f>
        <v>Respectable</v>
      </c>
    </row>
    <row r="22" spans="1:15" ht="15.75" x14ac:dyDescent="0.25">
      <c r="A22" s="11">
        <v>16</v>
      </c>
      <c r="B22" s="12">
        <f t="shared" si="0"/>
        <v>7.2222222222222285</v>
      </c>
      <c r="C22" s="13" t="str">
        <f>IF(B22&lt;&gt;"", VLOOKUP(ROUNDDOWN(B22,1),Sublevels!$L$2:$M$21,2), "")</f>
        <v>Respectable</v>
      </c>
      <c r="D22" s="22"/>
      <c r="E22" s="16">
        <v>16</v>
      </c>
      <c r="F22" s="12">
        <f t="shared" si="1"/>
        <v>6.0344827586206851</v>
      </c>
      <c r="G22" s="13" t="str">
        <f>IF(F22&lt;&gt;"", VLOOKUP(ROUNDDOWN(F22,1),Sublevels!$L$2:$M$21,2), "")</f>
        <v>Competent</v>
      </c>
      <c r="I22" s="16">
        <v>16</v>
      </c>
      <c r="J22" s="12">
        <f t="shared" si="2"/>
        <v>7.459016393442619</v>
      </c>
      <c r="K22" s="13" t="str">
        <f>IF(J22&lt;&gt;"", VLOOKUP(ROUNDDOWN(J22,1),Sublevels!$L$2:$M$21,2), "")</f>
        <v>Respectable</v>
      </c>
      <c r="M22" s="16">
        <v>16</v>
      </c>
      <c r="N22" s="12">
        <f t="shared" si="4"/>
        <v>7.5000000000000044</v>
      </c>
      <c r="O22" s="13" t="str">
        <f>IF(N22&lt;&gt;"", VLOOKUP(ROUNDDOWN(N22,1),Sublevels!$L$2:$M$11,2), "")</f>
        <v>Respectable</v>
      </c>
    </row>
    <row r="23" spans="1:15" ht="15.75" x14ac:dyDescent="0.25">
      <c r="A23" s="30"/>
      <c r="B23" s="31"/>
      <c r="C23" s="18"/>
      <c r="D23" s="22"/>
      <c r="E23" s="3"/>
      <c r="F23" s="31"/>
      <c r="G23" s="18"/>
      <c r="I23" s="3"/>
      <c r="J23" s="31"/>
      <c r="K23" s="18"/>
      <c r="M23" s="3"/>
      <c r="N23" s="31"/>
      <c r="O23" s="18"/>
    </row>
    <row r="24" spans="1:15" ht="15.75" x14ac:dyDescent="0.25">
      <c r="A24" s="33">
        <f>A2+1</f>
        <v>3</v>
      </c>
      <c r="B24" s="27">
        <f>B2+1</f>
        <v>18</v>
      </c>
      <c r="C24" s="24"/>
      <c r="D24" s="25"/>
    </row>
    <row r="25" spans="1:15" x14ac:dyDescent="0.25">
      <c r="A25" s="13" t="s">
        <v>73</v>
      </c>
      <c r="B25" s="15">
        <v>3</v>
      </c>
      <c r="C25" s="24"/>
      <c r="D25" s="25"/>
      <c r="E25" s="13" t="s">
        <v>73</v>
      </c>
      <c r="F25" s="15">
        <v>0</v>
      </c>
      <c r="G25" s="24"/>
      <c r="I25" s="13" t="s">
        <v>73</v>
      </c>
      <c r="J25" s="15">
        <v>1</v>
      </c>
      <c r="K25" s="24"/>
      <c r="M25" s="13" t="s">
        <v>73</v>
      </c>
      <c r="N25" s="15">
        <v>1</v>
      </c>
      <c r="O25" s="24"/>
    </row>
    <row r="26" spans="1:15" x14ac:dyDescent="0.25">
      <c r="A26" s="13" t="s">
        <v>95</v>
      </c>
      <c r="B26" s="23">
        <f>B22</f>
        <v>7.2222222222222285</v>
      </c>
      <c r="C26" s="24"/>
      <c r="D26" s="25"/>
      <c r="E26" s="13" t="s">
        <v>95</v>
      </c>
      <c r="F26" s="23">
        <f>F22</f>
        <v>6.0344827586206851</v>
      </c>
      <c r="G26" s="24"/>
      <c r="I26" s="13" t="s">
        <v>95</v>
      </c>
      <c r="J26" s="23">
        <f>J22</f>
        <v>7.459016393442619</v>
      </c>
      <c r="K26" s="24"/>
      <c r="M26" s="13" t="s">
        <v>95</v>
      </c>
      <c r="N26" s="23">
        <f>N22</f>
        <v>7.5000000000000044</v>
      </c>
      <c r="O26" s="24"/>
    </row>
    <row r="27" spans="1:15" x14ac:dyDescent="0.25">
      <c r="A27" s="13" t="s">
        <v>4</v>
      </c>
      <c r="B27" s="32">
        <f>1/VLOOKUP(B25,Sublevels!A$4:H$6,A24)</f>
        <v>0.13698630136986301</v>
      </c>
      <c r="C27" s="24"/>
      <c r="D27" s="25"/>
      <c r="E27" s="13" t="s">
        <v>4</v>
      </c>
      <c r="F27" s="32">
        <f>1/VLOOKUP(F25,Sublevels!$A$17:$H$19,$A24)</f>
        <v>7.1942446043165464E-2</v>
      </c>
      <c r="G27" s="24"/>
      <c r="I27" s="13" t="s">
        <v>4</v>
      </c>
      <c r="J27" s="32">
        <f>1/VLOOKUP(J25,Sublevels!$A$29:$H$30,$A24)</f>
        <v>0.1388888888888889</v>
      </c>
      <c r="K27" s="24"/>
      <c r="M27" s="13" t="s">
        <v>4</v>
      </c>
      <c r="N27" s="32">
        <f>1/VLOOKUP(N25,Sublevels!$A$23:$H$24,$A24)</f>
        <v>0.16666666666666666</v>
      </c>
      <c r="O27" s="24"/>
    </row>
    <row r="28" spans="1:15" x14ac:dyDescent="0.25">
      <c r="B28" s="5"/>
      <c r="C28" s="24"/>
      <c r="D28" s="25"/>
      <c r="F28" s="5"/>
      <c r="G28" s="24"/>
      <c r="J28" s="5"/>
      <c r="K28" s="24"/>
      <c r="N28" s="5"/>
      <c r="O28" s="24"/>
    </row>
    <row r="29" spans="1:15" ht="15.75" x14ac:dyDescent="0.25">
      <c r="A29" s="16">
        <v>1</v>
      </c>
      <c r="B29" s="12">
        <f>B26+B27</f>
        <v>7.3592085235920912</v>
      </c>
      <c r="C29" s="13" t="str">
        <f>IF(B29&lt;&gt;"", VLOOKUP(ROUNDDOWN(B29,1),Sublevels!$L$2:$M$21,2), "")</f>
        <v>Respectable</v>
      </c>
      <c r="D29" s="22"/>
      <c r="E29" s="16">
        <v>1</v>
      </c>
      <c r="F29" s="12">
        <f>F26+F27</f>
        <v>6.1064252046638501</v>
      </c>
      <c r="G29" s="13" t="str">
        <f>IF(F29&lt;&gt;"", VLOOKUP(ROUNDDOWN(F29,1),Sublevels!$L$2:$M$21,2), "")</f>
        <v>Competent</v>
      </c>
      <c r="I29" s="16">
        <v>1</v>
      </c>
      <c r="J29" s="12">
        <f>J26+J27</f>
        <v>7.5979052823315083</v>
      </c>
      <c r="K29" s="13" t="str">
        <f>IF(J29&lt;&gt;"", VLOOKUP(ROUNDDOWN(J29,1),Sublevels!$L$2:$M$21,2), "")</f>
        <v>Respectable</v>
      </c>
      <c r="M29" s="16">
        <v>1</v>
      </c>
      <c r="N29" s="12">
        <f>N26+N27</f>
        <v>7.6666666666666714</v>
      </c>
      <c r="O29" s="13" t="str">
        <f>IF(N29&lt;&gt;"", VLOOKUP(ROUNDDOWN(N29,1),Sublevels!$L$2:$M$11,2), "")</f>
        <v>Respectable</v>
      </c>
    </row>
    <row r="30" spans="1:15" ht="15.75" x14ac:dyDescent="0.25">
      <c r="A30" s="16">
        <v>2</v>
      </c>
      <c r="B30" s="12">
        <f>B29+B$27</f>
        <v>7.4961948249619539</v>
      </c>
      <c r="C30" s="13" t="str">
        <f>IF(B30&lt;&gt;"", VLOOKUP(ROUNDDOWN(B30,1),Sublevels!$L$2:$M$21,2), "")</f>
        <v>Respectable</v>
      </c>
      <c r="D30" s="22"/>
      <c r="E30" s="16">
        <v>2</v>
      </c>
      <c r="F30" s="12">
        <f>F29+F$27</f>
        <v>6.1783676507070151</v>
      </c>
      <c r="G30" s="13" t="str">
        <f>IF(F30&lt;&gt;"", VLOOKUP(ROUNDDOWN(F30,1),Sublevels!$L$2:$M$21,2), "")</f>
        <v>Competent</v>
      </c>
      <c r="I30" s="16">
        <v>2</v>
      </c>
      <c r="J30" s="12">
        <f>J29+J$27</f>
        <v>7.7367941712203976</v>
      </c>
      <c r="K30" s="13" t="str">
        <f>IF(J30&lt;&gt;"", VLOOKUP(ROUNDDOWN(J30,1),Sublevels!$L$2:$M$21,2), "")</f>
        <v>Respectable</v>
      </c>
      <c r="M30" s="16">
        <v>2</v>
      </c>
      <c r="N30" s="12">
        <f>N29+N$27</f>
        <v>7.8333333333333384</v>
      </c>
      <c r="O30" s="13" t="str">
        <f>IF(N30&lt;&gt;"", VLOOKUP(ROUNDDOWN(N30,1),Sublevels!$L$2:$M$11,2), "")</f>
        <v>Respectable</v>
      </c>
    </row>
    <row r="31" spans="1:15" ht="15.75" x14ac:dyDescent="0.25">
      <c r="A31" s="16">
        <v>3</v>
      </c>
      <c r="B31" s="12">
        <f t="shared" ref="B31:B44" si="5">B30+B$27</f>
        <v>7.6331811263318166</v>
      </c>
      <c r="C31" s="13" t="str">
        <f>IF(B31&lt;&gt;"", VLOOKUP(ROUNDDOWN(B31,1),Sublevels!$L$2:$M$21,2), "")</f>
        <v>Respectable</v>
      </c>
      <c r="D31" s="22"/>
      <c r="E31" s="16">
        <v>3</v>
      </c>
      <c r="F31" s="12">
        <f t="shared" ref="F31:F44" si="6">F30+F$27</f>
        <v>6.2503100967501801</v>
      </c>
      <c r="G31" s="13" t="str">
        <f>IF(F31&lt;&gt;"", VLOOKUP(ROUNDDOWN(F31,1),Sublevels!$L$2:$M$21,2), "")</f>
        <v>Competent</v>
      </c>
      <c r="I31" s="16">
        <v>3</v>
      </c>
      <c r="J31" s="12">
        <f t="shared" ref="J31:J44" si="7">J30+J$27</f>
        <v>7.8756830601092869</v>
      </c>
      <c r="K31" s="13" t="str">
        <f>IF(J31&lt;&gt;"", VLOOKUP(ROUNDDOWN(J31,1),Sublevels!$L$2:$M$21,2), "")</f>
        <v>Respectable</v>
      </c>
      <c r="M31" s="16">
        <v>3</v>
      </c>
      <c r="N31" s="12">
        <f t="shared" ref="N31:N35" si="8">N30+N$27</f>
        <v>8.0000000000000053</v>
      </c>
      <c r="O31" s="13" t="str">
        <f>IF(N31&lt;&gt;"", VLOOKUP(ROUNDDOWN(N31,1),Sublevels!$L$2:$M$11,2), "")</f>
        <v>Proficient</v>
      </c>
    </row>
    <row r="32" spans="1:15" ht="15.75" x14ac:dyDescent="0.25">
      <c r="A32" s="16">
        <v>4</v>
      </c>
      <c r="B32" s="12">
        <f t="shared" si="5"/>
        <v>7.7701674277016792</v>
      </c>
      <c r="C32" s="13" t="str">
        <f>IF(B32&lt;&gt;"", VLOOKUP(ROUNDDOWN(B32,1),Sublevels!$L$2:$M$21,2), "")</f>
        <v>Respectable</v>
      </c>
      <c r="D32" s="22"/>
      <c r="E32" s="16">
        <v>4</v>
      </c>
      <c r="F32" s="12">
        <f t="shared" si="6"/>
        <v>6.3222525427933451</v>
      </c>
      <c r="G32" s="13" t="str">
        <f>IF(F32&lt;&gt;"", VLOOKUP(ROUNDDOWN(F32,1),Sublevels!$L$2:$M$21,2), "")</f>
        <v>Competent</v>
      </c>
      <c r="I32" s="16">
        <v>4</v>
      </c>
      <c r="J32" s="12">
        <f t="shared" si="7"/>
        <v>8.0145719489981762</v>
      </c>
      <c r="K32" s="13" t="str">
        <f>IF(J32&lt;&gt;"", VLOOKUP(ROUNDDOWN(J32,1),Sublevels!$L$2:$M$21,2), "")</f>
        <v>Proficient</v>
      </c>
      <c r="M32" s="16">
        <v>4</v>
      </c>
      <c r="N32" s="12">
        <f t="shared" si="8"/>
        <v>8.1666666666666714</v>
      </c>
      <c r="O32" s="13" t="str">
        <f>IF(N32&lt;&gt;"", VLOOKUP(ROUNDDOWN(N32,1),Sublevels!$L$2:$M$11,2), "")</f>
        <v>Proficient</v>
      </c>
    </row>
    <row r="33" spans="1:15" ht="15.75" x14ac:dyDescent="0.25">
      <c r="A33" s="16">
        <v>5</v>
      </c>
      <c r="B33" s="12">
        <f t="shared" si="5"/>
        <v>7.9071537290715419</v>
      </c>
      <c r="C33" s="13" t="str">
        <f>IF(B33&lt;&gt;"", VLOOKUP(ROUNDDOWN(B33,1),Sublevels!$L$2:$M$21,2), "")</f>
        <v>Respectable</v>
      </c>
      <c r="D33" s="22"/>
      <c r="E33" s="16">
        <v>5</v>
      </c>
      <c r="F33" s="12">
        <f t="shared" si="6"/>
        <v>6.3941949888365102</v>
      </c>
      <c r="G33" s="13" t="str">
        <f>IF(F33&lt;&gt;"", VLOOKUP(ROUNDDOWN(F33,1),Sublevels!$L$2:$M$21,2), "")</f>
        <v>Competent</v>
      </c>
      <c r="I33" s="16">
        <v>5</v>
      </c>
      <c r="J33" s="12">
        <f t="shared" si="7"/>
        <v>8.1534608378870654</v>
      </c>
      <c r="K33" s="13" t="str">
        <f>IF(J33&lt;&gt;"", VLOOKUP(ROUNDDOWN(J33,1),Sublevels!$L$2:$M$21,2), "")</f>
        <v>Proficient</v>
      </c>
      <c r="M33" s="16">
        <v>5</v>
      </c>
      <c r="N33" s="12">
        <f t="shared" si="8"/>
        <v>8.3333333333333375</v>
      </c>
      <c r="O33" s="13" t="str">
        <f>IF(N33&lt;&gt;"", VLOOKUP(ROUNDDOWN(N33,1),Sublevels!$L$2:$M$11,2), "")</f>
        <v>Proficient</v>
      </c>
    </row>
    <row r="34" spans="1:15" ht="15.75" x14ac:dyDescent="0.25">
      <c r="A34" s="16">
        <v>6</v>
      </c>
      <c r="B34" s="12">
        <f t="shared" si="5"/>
        <v>8.0441400304414046</v>
      </c>
      <c r="C34" s="13" t="str">
        <f>IF(B34&lt;&gt;"", VLOOKUP(ROUNDDOWN(B34,1),Sublevels!$L$2:$M$21,2), "")</f>
        <v>Proficient</v>
      </c>
      <c r="D34" s="22"/>
      <c r="E34" s="16">
        <v>6</v>
      </c>
      <c r="F34" s="12">
        <f t="shared" si="6"/>
        <v>6.4661374348796752</v>
      </c>
      <c r="G34" s="13" t="str">
        <f>IF(F34&lt;&gt;"", VLOOKUP(ROUNDDOWN(F34,1),Sublevels!$L$2:$M$21,2), "")</f>
        <v>Competent</v>
      </c>
      <c r="I34" s="16">
        <v>6</v>
      </c>
      <c r="J34" s="12">
        <f t="shared" si="7"/>
        <v>8.2923497267759547</v>
      </c>
      <c r="K34" s="13" t="str">
        <f>IF(J34&lt;&gt;"", VLOOKUP(ROUNDDOWN(J34,1),Sublevels!$L$2:$M$21,2), "")</f>
        <v>Proficient</v>
      </c>
      <c r="M34" s="16">
        <v>6</v>
      </c>
      <c r="N34" s="12">
        <f t="shared" si="8"/>
        <v>8.5000000000000036</v>
      </c>
      <c r="O34" s="13" t="str">
        <f>IF(N34&lt;&gt;"", VLOOKUP(ROUNDDOWN(N34,1),Sublevels!$L$2:$M$11,2), "")</f>
        <v>Proficient</v>
      </c>
    </row>
    <row r="35" spans="1:15" ht="15.75" x14ac:dyDescent="0.25">
      <c r="A35" s="16">
        <v>7</v>
      </c>
      <c r="B35" s="12">
        <f t="shared" si="5"/>
        <v>8.1811263318112672</v>
      </c>
      <c r="C35" s="13" t="str">
        <f>IF(B35&lt;&gt;"", VLOOKUP(ROUNDDOWN(B35,1),Sublevels!$L$2:$M$21,2), "")</f>
        <v>Proficient</v>
      </c>
      <c r="D35" s="22"/>
      <c r="E35" s="16">
        <v>7</v>
      </c>
      <c r="F35" s="12">
        <f t="shared" si="6"/>
        <v>6.5380798809228402</v>
      </c>
      <c r="G35" s="13" t="str">
        <f>IF(F35&lt;&gt;"", VLOOKUP(ROUNDDOWN(F35,1),Sublevels!$L$2:$M$21,2), "")</f>
        <v>Competent</v>
      </c>
      <c r="I35" s="16">
        <v>7</v>
      </c>
      <c r="J35" s="12">
        <f t="shared" si="7"/>
        <v>8.431238615664844</v>
      </c>
      <c r="K35" s="13" t="str">
        <f>IF(J35&lt;&gt;"", VLOOKUP(ROUNDDOWN(J35,1),Sublevels!$L$2:$M$21,2), "")</f>
        <v>Proficient</v>
      </c>
      <c r="M35" s="16">
        <v>7</v>
      </c>
      <c r="N35" s="12">
        <f t="shared" si="8"/>
        <v>8.6666666666666696</v>
      </c>
      <c r="O35" s="13" t="str">
        <f>IF(N35&lt;&gt;"", VLOOKUP(ROUNDDOWN(N35,1),Sublevels!$L$2:$M$11,2), "")</f>
        <v>Proficient</v>
      </c>
    </row>
    <row r="36" spans="1:15" ht="15.75" x14ac:dyDescent="0.25">
      <c r="A36" s="16">
        <v>8</v>
      </c>
      <c r="B36" s="12">
        <f t="shared" si="5"/>
        <v>8.3181126331811299</v>
      </c>
      <c r="C36" s="13" t="str">
        <f>IF(B36&lt;&gt;"", VLOOKUP(ROUNDDOWN(B36,1),Sublevels!$L$2:$M$21,2), "")</f>
        <v>Proficient</v>
      </c>
      <c r="D36" s="22"/>
      <c r="E36" s="16">
        <v>8</v>
      </c>
      <c r="F36" s="12">
        <f t="shared" si="6"/>
        <v>6.6100223269660052</v>
      </c>
      <c r="G36" s="13" t="str">
        <f>IF(F36&lt;&gt;"", VLOOKUP(ROUNDDOWN(F36,1),Sublevels!$L$2:$M$21,2), "")</f>
        <v>Competent</v>
      </c>
      <c r="I36" s="16">
        <v>8</v>
      </c>
      <c r="J36" s="12">
        <f>J35+J$27</f>
        <v>8.5701275045537333</v>
      </c>
      <c r="K36" s="13" t="str">
        <f>IF(J36&lt;&gt;"", VLOOKUP(ROUNDDOWN(J36,1),Sublevels!$L$2:$M$21,2), "")</f>
        <v>Proficient</v>
      </c>
      <c r="M36" s="16">
        <v>8</v>
      </c>
      <c r="N36" s="12">
        <f>N35+N$27</f>
        <v>8.8333333333333357</v>
      </c>
      <c r="O36" s="13" t="str">
        <f>IF(N36&lt;&gt;"", VLOOKUP(ROUNDDOWN(N36,1),Sublevels!$L$2:$M$11,2), "")</f>
        <v>Proficient</v>
      </c>
    </row>
    <row r="37" spans="1:15" ht="15.75" x14ac:dyDescent="0.25">
      <c r="A37" s="16">
        <v>9</v>
      </c>
      <c r="B37" s="12">
        <f t="shared" si="5"/>
        <v>8.4550989345509926</v>
      </c>
      <c r="C37" s="13" t="str">
        <f>IF(B37&lt;&gt;"", VLOOKUP(ROUNDDOWN(B37,1),Sublevels!$L$2:$M$21,2), "")</f>
        <v>Proficient</v>
      </c>
      <c r="D37" s="22"/>
      <c r="E37" s="16">
        <v>9</v>
      </c>
      <c r="F37" s="12">
        <f t="shared" si="6"/>
        <v>6.6819647730091702</v>
      </c>
      <c r="G37" s="13" t="str">
        <f>IF(F37&lt;&gt;"", VLOOKUP(ROUNDDOWN(F37,1),Sublevels!$L$2:$M$21,2), "")</f>
        <v>Competent</v>
      </c>
      <c r="I37" s="16">
        <v>9</v>
      </c>
      <c r="J37" s="12">
        <f>J36+J$27</f>
        <v>8.7090163934426226</v>
      </c>
      <c r="K37" s="13" t="str">
        <f>IF(J37&lt;&gt;"", VLOOKUP(ROUNDDOWN(J37,1),Sublevels!$L$2:$M$21,2), "")</f>
        <v>Proficient</v>
      </c>
      <c r="M37" s="16">
        <v>9</v>
      </c>
      <c r="N37" s="12">
        <f>N36+N$27</f>
        <v>9.0000000000000018</v>
      </c>
      <c r="O37" s="13" t="str">
        <f>IF(N37&lt;&gt;"", VLOOKUP(ROUNDDOWN(N37,1),Sublevels!$L$2:$M$11,2), "")</f>
        <v>Strong</v>
      </c>
    </row>
    <row r="38" spans="1:15" ht="15.75" x14ac:dyDescent="0.25">
      <c r="A38" s="16">
        <v>10</v>
      </c>
      <c r="B38" s="12">
        <f t="shared" si="5"/>
        <v>8.5920852359208553</v>
      </c>
      <c r="C38" s="13" t="str">
        <f>IF(B38&lt;&gt;"", VLOOKUP(ROUNDDOWN(B38,1),Sublevels!$L$2:$M$21,2), "")</f>
        <v>Proficient</v>
      </c>
      <c r="D38" s="22"/>
      <c r="E38" s="16">
        <v>10</v>
      </c>
      <c r="F38" s="12">
        <f t="shared" si="6"/>
        <v>6.7539072190523353</v>
      </c>
      <c r="G38" s="13" t="str">
        <f>IF(F38&lt;&gt;"", VLOOKUP(ROUNDDOWN(F38,1),Sublevels!$L$2:$M$21,2), "")</f>
        <v>Competent</v>
      </c>
      <c r="I38" s="16">
        <v>10</v>
      </c>
      <c r="J38" s="12">
        <f t="shared" si="7"/>
        <v>8.8479052823315119</v>
      </c>
      <c r="K38" s="13" t="str">
        <f>IF(J38&lt;&gt;"", VLOOKUP(ROUNDDOWN(J38,1),Sublevels!$L$2:$M$21,2), "")</f>
        <v>Proficient</v>
      </c>
      <c r="M38" s="16">
        <v>10</v>
      </c>
      <c r="N38" s="12">
        <f t="shared" ref="N38:N44" si="9">N37+N$27</f>
        <v>9.1666666666666679</v>
      </c>
      <c r="O38" s="13" t="str">
        <f>IF(N38&lt;&gt;"", VLOOKUP(ROUNDDOWN(N38,1),Sublevels!$L$2:$M$11,2), "")</f>
        <v>Strong</v>
      </c>
    </row>
    <row r="39" spans="1:15" ht="15.75" x14ac:dyDescent="0.25">
      <c r="A39" s="16">
        <v>11</v>
      </c>
      <c r="B39" s="12">
        <f t="shared" si="5"/>
        <v>8.7290715372907179</v>
      </c>
      <c r="C39" s="13" t="str">
        <f>IF(B39&lt;&gt;"", VLOOKUP(ROUNDDOWN(B39,1),Sublevels!$L$2:$M$21,2), "")</f>
        <v>Proficient</v>
      </c>
      <c r="D39" s="22"/>
      <c r="E39" s="16">
        <v>11</v>
      </c>
      <c r="F39" s="12">
        <f t="shared" si="6"/>
        <v>6.8258496650955003</v>
      </c>
      <c r="G39" s="13" t="str">
        <f>IF(F39&lt;&gt;"", VLOOKUP(ROUNDDOWN(F39,1),Sublevels!$L$2:$M$21,2), "")</f>
        <v>Competent</v>
      </c>
      <c r="I39" s="16">
        <v>11</v>
      </c>
      <c r="J39" s="12">
        <f t="shared" si="7"/>
        <v>8.9867941712204011</v>
      </c>
      <c r="K39" s="13" t="str">
        <f>IF(J39&lt;&gt;"", VLOOKUP(ROUNDDOWN(J39,1),Sublevels!$L$2:$M$21,2), "")</f>
        <v>Proficient</v>
      </c>
      <c r="M39" s="16">
        <v>11</v>
      </c>
      <c r="N39" s="12">
        <f t="shared" si="9"/>
        <v>9.3333333333333339</v>
      </c>
      <c r="O39" s="13" t="str">
        <f>IF(N39&lt;&gt;"", VLOOKUP(ROUNDDOWN(N39,1),Sublevels!$L$2:$M$11,2), "")</f>
        <v>Strong</v>
      </c>
    </row>
    <row r="40" spans="1:15" ht="15.75" x14ac:dyDescent="0.25">
      <c r="A40" s="16">
        <v>12</v>
      </c>
      <c r="B40" s="12">
        <f t="shared" si="5"/>
        <v>8.8660578386605806</v>
      </c>
      <c r="C40" s="13" t="str">
        <f>IF(B40&lt;&gt;"", VLOOKUP(ROUNDDOWN(B40,1),Sublevels!$L$2:$M$21,2), "")</f>
        <v>Proficient</v>
      </c>
      <c r="D40" s="22"/>
      <c r="E40" s="16">
        <v>12</v>
      </c>
      <c r="F40" s="12">
        <f t="shared" si="6"/>
        <v>6.8977921111386653</v>
      </c>
      <c r="G40" s="13" t="str">
        <f>IF(F40&lt;&gt;"", VLOOKUP(ROUNDDOWN(F40,1),Sublevels!$L$2:$M$21,2), "")</f>
        <v>Competent</v>
      </c>
      <c r="I40" s="16">
        <v>12</v>
      </c>
      <c r="J40" s="12">
        <f t="shared" si="7"/>
        <v>9.1256830601092904</v>
      </c>
      <c r="K40" s="13" t="str">
        <f>IF(J40&lt;&gt;"", VLOOKUP(ROUNDDOWN(J40,1),Sublevels!$L$2:$M$21,2), "")</f>
        <v>Strong</v>
      </c>
      <c r="M40" s="16">
        <v>12</v>
      </c>
      <c r="N40" s="12">
        <f t="shared" si="9"/>
        <v>9.5</v>
      </c>
      <c r="O40" s="13" t="str">
        <f>IF(N40&lt;&gt;"", VLOOKUP(ROUNDDOWN(N40,1),Sublevels!$L$2:$M$11,2), "")</f>
        <v>Strong</v>
      </c>
    </row>
    <row r="41" spans="1:15" ht="15.75" x14ac:dyDescent="0.25">
      <c r="A41" s="16">
        <v>13</v>
      </c>
      <c r="B41" s="12">
        <f t="shared" si="5"/>
        <v>9.0030441400304433</v>
      </c>
      <c r="C41" s="13" t="str">
        <f>IF(B41&lt;&gt;"", VLOOKUP(ROUNDDOWN(B41,1),Sublevels!$L$2:$M$21,2), "")</f>
        <v>Strong</v>
      </c>
      <c r="D41" s="22"/>
      <c r="E41" s="16">
        <v>13</v>
      </c>
      <c r="F41" s="12">
        <f t="shared" si="6"/>
        <v>6.9697345571818303</v>
      </c>
      <c r="G41" s="13" t="str">
        <f>IF(F41&lt;&gt;"", VLOOKUP(ROUNDDOWN(F41,1),Sublevels!$L$2:$M$21,2), "")</f>
        <v>Competent</v>
      </c>
      <c r="I41" s="16">
        <v>13</v>
      </c>
      <c r="J41" s="12">
        <f t="shared" si="7"/>
        <v>9.2645719489981797</v>
      </c>
      <c r="K41" s="13" t="str">
        <f>IF(J41&lt;&gt;"", VLOOKUP(ROUNDDOWN(J41,1),Sublevels!$L$2:$M$21,2), "")</f>
        <v>Strong</v>
      </c>
      <c r="M41" s="16">
        <v>13</v>
      </c>
      <c r="N41" s="12">
        <f t="shared" si="9"/>
        <v>9.6666666666666661</v>
      </c>
      <c r="O41" s="13" t="str">
        <f>IF(N41&lt;&gt;"", VLOOKUP(ROUNDDOWN(N41,1),Sublevels!$L$2:$M$11,2), "")</f>
        <v>Strong</v>
      </c>
    </row>
    <row r="42" spans="1:15" ht="15.75" x14ac:dyDescent="0.25">
      <c r="A42" s="16">
        <v>14</v>
      </c>
      <c r="B42" s="12">
        <f t="shared" si="5"/>
        <v>9.140030441400306</v>
      </c>
      <c r="C42" s="13" t="str">
        <f>IF(B42&lt;&gt;"", VLOOKUP(ROUNDDOWN(B42,1),Sublevels!$L$2:$M$21,2), "")</f>
        <v>Strong</v>
      </c>
      <c r="D42" s="22"/>
      <c r="E42" s="16">
        <v>14</v>
      </c>
      <c r="F42" s="12">
        <f t="shared" si="6"/>
        <v>7.0416770032249953</v>
      </c>
      <c r="G42" s="13" t="str">
        <f>IF(F42&lt;&gt;"", VLOOKUP(ROUNDDOWN(F42,1),Sublevels!$L$2:$M$21,2), "")</f>
        <v>Respectable</v>
      </c>
      <c r="I42" s="16">
        <v>14</v>
      </c>
      <c r="J42" s="12">
        <f t="shared" si="7"/>
        <v>9.403460837887069</v>
      </c>
      <c r="K42" s="13" t="str">
        <f>IF(J42&lt;&gt;"", VLOOKUP(ROUNDDOWN(J42,1),Sublevels!$L$2:$M$21,2), "")</f>
        <v>Strong</v>
      </c>
      <c r="M42" s="16">
        <v>14</v>
      </c>
      <c r="N42" s="12">
        <f t="shared" si="9"/>
        <v>9.8333333333333321</v>
      </c>
      <c r="O42" s="13" t="str">
        <f>IF(N42&lt;&gt;"", VLOOKUP(ROUNDDOWN(N42,1),Sublevels!$L$2:$M$11,2), "")</f>
        <v>Strong</v>
      </c>
    </row>
    <row r="43" spans="1:15" ht="15.75" x14ac:dyDescent="0.25">
      <c r="A43" s="16">
        <v>15</v>
      </c>
      <c r="B43" s="12">
        <f t="shared" si="5"/>
        <v>9.2770167427701686</v>
      </c>
      <c r="C43" s="13" t="str">
        <f>IF(B43&lt;&gt;"", VLOOKUP(ROUNDDOWN(B43,1),Sublevels!$L$2:$M$21,2), "")</f>
        <v>Strong</v>
      </c>
      <c r="D43" s="22"/>
      <c r="E43" s="16">
        <v>15</v>
      </c>
      <c r="F43" s="12">
        <f t="shared" si="6"/>
        <v>7.1136194492681604</v>
      </c>
      <c r="G43" s="13" t="str">
        <f>IF(F43&lt;&gt;"", VLOOKUP(ROUNDDOWN(F43,1),Sublevels!$L$2:$M$21,2), "")</f>
        <v>Respectable</v>
      </c>
      <c r="I43" s="16">
        <v>15</v>
      </c>
      <c r="J43" s="12">
        <f t="shared" si="7"/>
        <v>9.5423497267759583</v>
      </c>
      <c r="K43" s="13" t="str">
        <f>IF(J43&lt;&gt;"", VLOOKUP(ROUNDDOWN(J43,1),Sublevels!$L$2:$M$21,2), "")</f>
        <v>Strong</v>
      </c>
      <c r="M43" s="16">
        <v>15</v>
      </c>
      <c r="N43" s="12">
        <f t="shared" si="9"/>
        <v>9.9999999999999982</v>
      </c>
      <c r="O43" s="13" t="str">
        <f>IF(N43&lt;&gt;"", VLOOKUP(ROUNDDOWN(N43,1),Sublevels!$L$2:$M$11,2), "")</f>
        <v>Superb</v>
      </c>
    </row>
    <row r="44" spans="1:15" ht="15.75" x14ac:dyDescent="0.25">
      <c r="A44" s="16">
        <v>16</v>
      </c>
      <c r="B44" s="12">
        <f t="shared" si="5"/>
        <v>9.4140030441400313</v>
      </c>
      <c r="C44" s="13" t="str">
        <f>IF(B44&lt;&gt;"", VLOOKUP(ROUNDDOWN(B44,1),Sublevels!$L$2:$M$21,2), "")</f>
        <v>Strong</v>
      </c>
      <c r="D44" s="22"/>
      <c r="E44" s="16">
        <v>16</v>
      </c>
      <c r="F44" s="12">
        <f t="shared" si="6"/>
        <v>7.1855618953113254</v>
      </c>
      <c r="G44" s="13" t="str">
        <f>IF(F44&lt;&gt;"", VLOOKUP(ROUNDDOWN(F44,1),Sublevels!$L$2:$M$21,2), "")</f>
        <v>Respectable</v>
      </c>
      <c r="I44" s="16">
        <v>16</v>
      </c>
      <c r="J44" s="12">
        <f t="shared" si="7"/>
        <v>9.6812386156648476</v>
      </c>
      <c r="K44" s="13" t="str">
        <f>IF(J44&lt;&gt;"", VLOOKUP(ROUNDDOWN(J44,1),Sublevels!$L$2:$M$21,2), "")</f>
        <v>Strong</v>
      </c>
      <c r="M44" s="16">
        <v>16</v>
      </c>
      <c r="N44" s="12">
        <f t="shared" si="9"/>
        <v>10.166666666666664</v>
      </c>
      <c r="O44" s="13" t="str">
        <f>IF(N44&lt;&gt;"", VLOOKUP(ROUNDDOWN(N44,1),Sublevels!$L$2:$M$11,2), "")</f>
        <v>Superb</v>
      </c>
    </row>
    <row r="45" spans="1:15" x14ac:dyDescent="0.25">
      <c r="D45" s="22"/>
    </row>
    <row r="46" spans="1:15" ht="15.75" x14ac:dyDescent="0.25">
      <c r="A46" s="33">
        <f>A24+1</f>
        <v>4</v>
      </c>
      <c r="B46" s="27">
        <f>B24+1</f>
        <v>19</v>
      </c>
      <c r="C46" s="24"/>
      <c r="D46" s="25"/>
    </row>
    <row r="47" spans="1:15" x14ac:dyDescent="0.25">
      <c r="A47" s="35" t="s">
        <v>73</v>
      </c>
      <c r="B47" s="15">
        <v>3</v>
      </c>
      <c r="C47" s="24"/>
      <c r="D47" s="25"/>
      <c r="E47" s="13" t="s">
        <v>73</v>
      </c>
      <c r="F47" s="15">
        <v>0</v>
      </c>
      <c r="G47" s="24"/>
      <c r="I47" s="13" t="s">
        <v>73</v>
      </c>
      <c r="J47" s="15">
        <v>1</v>
      </c>
      <c r="K47" s="24"/>
      <c r="M47" s="13" t="s">
        <v>73</v>
      </c>
      <c r="N47" s="15">
        <v>1</v>
      </c>
      <c r="O47" s="24"/>
    </row>
    <row r="48" spans="1:15" x14ac:dyDescent="0.25">
      <c r="A48" s="13" t="s">
        <v>95</v>
      </c>
      <c r="B48" s="23">
        <f>B44</f>
        <v>9.4140030441400313</v>
      </c>
      <c r="C48" s="24"/>
      <c r="D48" s="25"/>
      <c r="E48" s="13" t="s">
        <v>95</v>
      </c>
      <c r="F48" s="23">
        <f>F44</f>
        <v>7.1855618953113254</v>
      </c>
      <c r="G48" s="24"/>
      <c r="I48" s="13" t="s">
        <v>95</v>
      </c>
      <c r="J48" s="23">
        <f>J44</f>
        <v>9.6812386156648476</v>
      </c>
      <c r="K48" s="24"/>
      <c r="M48" s="13" t="s">
        <v>95</v>
      </c>
      <c r="N48" s="23">
        <f>N44</f>
        <v>10.166666666666664</v>
      </c>
      <c r="O48" s="24"/>
    </row>
    <row r="49" spans="1:15" x14ac:dyDescent="0.25">
      <c r="A49" s="13" t="s">
        <v>4</v>
      </c>
      <c r="B49" s="32">
        <f>1/VLOOKUP(B47,Sublevels!A$4:H$6,A46)</f>
        <v>0.12195121951219513</v>
      </c>
      <c r="C49" s="24"/>
      <c r="D49" s="25"/>
      <c r="E49" s="13" t="s">
        <v>4</v>
      </c>
      <c r="F49" s="32">
        <f>1/VLOOKUP(F47,Sublevels!$A$17:$H$19,$A46)</f>
        <v>7.5187969924812026E-2</v>
      </c>
      <c r="G49" s="24"/>
      <c r="I49" s="13" t="s">
        <v>4</v>
      </c>
      <c r="J49" s="32">
        <f>1/VLOOKUP(J47,Sublevels!$A$29:$H$30,$A46)</f>
        <v>0.12048192771084336</v>
      </c>
      <c r="K49" s="24"/>
      <c r="M49" s="13" t="s">
        <v>4</v>
      </c>
      <c r="N49" s="32">
        <f>1/VLOOKUP(N47,Sublevels!$A$23:$H$24,$A46)</f>
        <v>0.16666666666666666</v>
      </c>
      <c r="O49" s="24"/>
    </row>
    <row r="50" spans="1:15" x14ac:dyDescent="0.25">
      <c r="B50" s="5"/>
      <c r="C50" s="24"/>
      <c r="D50" s="25"/>
      <c r="F50" s="5"/>
      <c r="G50" s="24"/>
      <c r="J50" s="5"/>
      <c r="K50" s="24"/>
      <c r="N50" s="5"/>
      <c r="O50" s="24"/>
    </row>
    <row r="51" spans="1:15" ht="15.75" x14ac:dyDescent="0.25">
      <c r="A51" s="16">
        <v>1</v>
      </c>
      <c r="B51" s="12">
        <f>B48+B49</f>
        <v>9.5359542636522256</v>
      </c>
      <c r="C51" s="13" t="str">
        <f>IF(B51&lt;&gt;"", VLOOKUP(ROUNDDOWN(B51,1),Sublevels!$L$2:$M$21,2), "")</f>
        <v>Strong</v>
      </c>
      <c r="D51" s="22"/>
      <c r="E51" s="16">
        <v>1</v>
      </c>
      <c r="F51" s="12">
        <f>F48+F49</f>
        <v>7.2607498652361375</v>
      </c>
      <c r="G51" s="13" t="str">
        <f>IF(F51&lt;&gt;"", VLOOKUP(ROUNDDOWN(F51,1),Sublevels!$L$2:$M$21,2), "")</f>
        <v>Respectable</v>
      </c>
      <c r="I51" s="16">
        <v>1</v>
      </c>
      <c r="J51" s="12">
        <f>J48+J49</f>
        <v>9.8017205433756907</v>
      </c>
      <c r="K51" s="13" t="str">
        <f>IF(J51&lt;&gt;"", VLOOKUP(ROUNDDOWN(J51,1),Sublevels!$L$2:$M$21,2), "")</f>
        <v>Strong</v>
      </c>
      <c r="M51" s="16">
        <v>1</v>
      </c>
      <c r="N51" s="12">
        <f>N48+N49</f>
        <v>10.33333333333333</v>
      </c>
      <c r="O51" s="13" t="str">
        <f>IF(N51&lt;&gt;"", VLOOKUP(ROUNDDOWN(N51,1),Sublevels!$L$2:$M$11,2), "")</f>
        <v>Superb</v>
      </c>
    </row>
    <row r="52" spans="1:15" ht="15.75" x14ac:dyDescent="0.25">
      <c r="A52" s="16">
        <v>2</v>
      </c>
      <c r="B52" s="12">
        <f>B51+B$49</f>
        <v>9.65790548316442</v>
      </c>
      <c r="C52" s="13" t="str">
        <f>IF(B52&lt;&gt;"", VLOOKUP(ROUNDDOWN(B52,1),Sublevels!$L$2:$M$21,2), "")</f>
        <v>Strong</v>
      </c>
      <c r="D52" s="22"/>
      <c r="E52" s="16">
        <v>2</v>
      </c>
      <c r="F52" s="12">
        <f>F51+F$49</f>
        <v>7.3359378351609497</v>
      </c>
      <c r="G52" s="13" t="str">
        <f>IF(F52&lt;&gt;"", VLOOKUP(ROUNDDOWN(F52,1),Sublevels!$L$2:$M$21,2), "")</f>
        <v>Respectable</v>
      </c>
      <c r="I52" s="16">
        <v>2</v>
      </c>
      <c r="J52" s="12">
        <f>J51+J$49</f>
        <v>9.9222024710865337</v>
      </c>
      <c r="K52" s="13" t="str">
        <f>IF(J52&lt;&gt;"", VLOOKUP(ROUNDDOWN(J52,1),Sublevels!$L$2:$M$21,2), "")</f>
        <v>Strong</v>
      </c>
      <c r="M52" s="16">
        <v>2</v>
      </c>
      <c r="N52" s="12">
        <f>N51+N$49</f>
        <v>10.499999999999996</v>
      </c>
      <c r="O52" s="13" t="str">
        <f>IF(N52&lt;&gt;"", VLOOKUP(ROUNDDOWN(N52,1),Sublevels!$L$2:$M$11,2), "")</f>
        <v>Superb</v>
      </c>
    </row>
    <row r="53" spans="1:15" ht="15.75" x14ac:dyDescent="0.25">
      <c r="A53" s="16">
        <v>3</v>
      </c>
      <c r="B53" s="12">
        <f t="shared" ref="B53:B66" si="10">B52+B$49</f>
        <v>9.7798567026766143</v>
      </c>
      <c r="C53" s="13" t="str">
        <f>IF(B53&lt;&gt;"", VLOOKUP(ROUNDDOWN(B53,1),Sublevels!$L$2:$M$21,2), "")</f>
        <v>Strong</v>
      </c>
      <c r="D53" s="22"/>
      <c r="E53" s="16">
        <v>3</v>
      </c>
      <c r="F53" s="12">
        <f t="shared" ref="F53:F66" si="11">F52+F$49</f>
        <v>7.4111258050857618</v>
      </c>
      <c r="G53" s="13" t="str">
        <f>IF(F53&lt;&gt;"", VLOOKUP(ROUNDDOWN(F53,1),Sublevels!$L$2:$M$21,2), "")</f>
        <v>Respectable</v>
      </c>
      <c r="I53" s="16">
        <v>3</v>
      </c>
      <c r="J53" s="12">
        <f t="shared" ref="J53:J66" si="12">J52+J$49</f>
        <v>10.042684398797377</v>
      </c>
      <c r="K53" s="13" t="str">
        <f>IF(J53&lt;&gt;"", VLOOKUP(ROUNDDOWN(J53,1),Sublevels!$L$2:$M$21,2), "")</f>
        <v>Superb</v>
      </c>
      <c r="M53" s="16">
        <v>3</v>
      </c>
      <c r="N53" s="12">
        <f t="shared" ref="N53:N66" si="13">N52+N$49</f>
        <v>10.666666666666663</v>
      </c>
      <c r="O53" s="13" t="str">
        <f>IF(N53&lt;&gt;"", VLOOKUP(ROUNDDOWN(N53,1),Sublevels!$L$2:$M$11,2), "")</f>
        <v>Superb</v>
      </c>
    </row>
    <row r="54" spans="1:15" ht="15.75" x14ac:dyDescent="0.25">
      <c r="A54" s="16">
        <v>4</v>
      </c>
      <c r="B54" s="12">
        <f t="shared" si="10"/>
        <v>9.9018079221888087</v>
      </c>
      <c r="C54" s="13" t="str">
        <f>IF(B54&lt;&gt;"", VLOOKUP(ROUNDDOWN(B54,1),Sublevels!$L$2:$M$21,2), "")</f>
        <v>Strong</v>
      </c>
      <c r="D54" s="22"/>
      <c r="E54" s="16">
        <v>4</v>
      </c>
      <c r="F54" s="12">
        <f t="shared" si="11"/>
        <v>7.4863137750105739</v>
      </c>
      <c r="G54" s="13" t="str">
        <f>IF(F54&lt;&gt;"", VLOOKUP(ROUNDDOWN(F54,1),Sublevels!$L$2:$M$21,2), "")</f>
        <v>Respectable</v>
      </c>
      <c r="I54" s="16">
        <v>4</v>
      </c>
      <c r="J54" s="12">
        <f t="shared" si="12"/>
        <v>10.16316632650822</v>
      </c>
      <c r="K54" s="13" t="str">
        <f>IF(J54&lt;&gt;"", VLOOKUP(ROUNDDOWN(J54,1),Sublevels!$L$2:$M$21,2), "")</f>
        <v>Superb</v>
      </c>
      <c r="M54" s="16">
        <v>4</v>
      </c>
      <c r="N54" s="12">
        <f t="shared" si="13"/>
        <v>10.833333333333329</v>
      </c>
      <c r="O54" s="13" t="str">
        <f>IF(N54&lt;&gt;"", VLOOKUP(ROUNDDOWN(N54,1),Sublevels!$L$2:$M$11,2), "")</f>
        <v>Superb</v>
      </c>
    </row>
    <row r="55" spans="1:15" ht="15.75" x14ac:dyDescent="0.25">
      <c r="A55" s="16">
        <v>5</v>
      </c>
      <c r="B55" s="12">
        <f t="shared" si="10"/>
        <v>10.023759141701003</v>
      </c>
      <c r="C55" s="13" t="str">
        <f>IF(B55&lt;&gt;"", VLOOKUP(ROUNDDOWN(B55,1),Sublevels!$L$2:$M$21,2), "")</f>
        <v>Superb</v>
      </c>
      <c r="D55" s="22"/>
      <c r="E55" s="16">
        <v>5</v>
      </c>
      <c r="F55" s="12">
        <f t="shared" si="11"/>
        <v>7.5615017449353861</v>
      </c>
      <c r="G55" s="13" t="str">
        <f>IF(F55&lt;&gt;"", VLOOKUP(ROUNDDOWN(F55,1),Sublevels!$L$2:$M$21,2), "")</f>
        <v>Respectable</v>
      </c>
      <c r="I55" s="16">
        <v>5</v>
      </c>
      <c r="J55" s="12">
        <f t="shared" si="12"/>
        <v>10.283648254219063</v>
      </c>
      <c r="K55" s="13" t="str">
        <f>IF(J55&lt;&gt;"", VLOOKUP(ROUNDDOWN(J55,1),Sublevels!$L$2:$M$21,2), "")</f>
        <v>Superb</v>
      </c>
      <c r="M55" s="16">
        <v>5</v>
      </c>
      <c r="N55" s="12">
        <f t="shared" si="13"/>
        <v>10.999999999999995</v>
      </c>
      <c r="O55" s="13" t="str">
        <f>IF(N55&lt;&gt;"", VLOOKUP(ROUNDDOWN(N55,1),Sublevels!$L$2:$M$11,2), "")</f>
        <v>Superb</v>
      </c>
    </row>
    <row r="56" spans="1:15" ht="15.75" x14ac:dyDescent="0.25">
      <c r="A56" s="16">
        <v>6</v>
      </c>
      <c r="B56" s="12">
        <f t="shared" si="10"/>
        <v>10.145710361213197</v>
      </c>
      <c r="C56" s="13" t="str">
        <f>IF(B56&lt;&gt;"", VLOOKUP(ROUNDDOWN(B56,1),Sublevels!$L$2:$M$21,2), "")</f>
        <v>Superb</v>
      </c>
      <c r="D56" s="22"/>
      <c r="E56" s="16">
        <v>6</v>
      </c>
      <c r="F56" s="12">
        <f t="shared" si="11"/>
        <v>7.6366897148601982</v>
      </c>
      <c r="G56" s="13" t="str">
        <f>IF(F56&lt;&gt;"", VLOOKUP(ROUNDDOWN(F56,1),Sublevels!$L$2:$M$21,2), "")</f>
        <v>Respectable</v>
      </c>
      <c r="I56" s="16">
        <v>6</v>
      </c>
      <c r="J56" s="12">
        <f t="shared" si="12"/>
        <v>10.404130181929906</v>
      </c>
      <c r="K56" s="13" t="str">
        <f>IF(J56&lt;&gt;"", VLOOKUP(ROUNDDOWN(J56,1),Sublevels!$L$2:$M$21,2), "")</f>
        <v>Superb</v>
      </c>
      <c r="M56" s="16">
        <v>6</v>
      </c>
      <c r="N56" s="12">
        <f t="shared" si="13"/>
        <v>11.166666666666661</v>
      </c>
      <c r="O56" s="13" t="str">
        <f>IF(N56&lt;&gt;"", VLOOKUP(ROUNDDOWN(N56,1),Sublevels!$L$2:$M$11,2), "")</f>
        <v>Superb</v>
      </c>
    </row>
    <row r="57" spans="1:15" ht="15.75" x14ac:dyDescent="0.25">
      <c r="A57" s="16">
        <v>7</v>
      </c>
      <c r="B57" s="12">
        <f t="shared" si="10"/>
        <v>10.267661580725392</v>
      </c>
      <c r="C57" s="13" t="str">
        <f>IF(B57&lt;&gt;"", VLOOKUP(ROUNDDOWN(B57,1),Sublevels!$L$2:$M$21,2), "")</f>
        <v>Superb</v>
      </c>
      <c r="D57" s="22"/>
      <c r="E57" s="16">
        <v>7</v>
      </c>
      <c r="F57" s="12">
        <f t="shared" si="11"/>
        <v>7.7118776847850103</v>
      </c>
      <c r="G57" s="13" t="str">
        <f>IF(F57&lt;&gt;"", VLOOKUP(ROUNDDOWN(F57,1),Sublevels!$L$2:$M$21,2), "")</f>
        <v>Respectable</v>
      </c>
      <c r="I57" s="16">
        <v>7</v>
      </c>
      <c r="J57" s="12">
        <f t="shared" si="12"/>
        <v>10.524612109640749</v>
      </c>
      <c r="K57" s="13" t="str">
        <f>IF(J57&lt;&gt;"", VLOOKUP(ROUNDDOWN(J57,1),Sublevels!$L$2:$M$21,2), "")</f>
        <v>Superb</v>
      </c>
      <c r="M57" s="16">
        <v>7</v>
      </c>
      <c r="N57" s="12">
        <f t="shared" si="13"/>
        <v>11.333333333333327</v>
      </c>
      <c r="O57" s="13" t="str">
        <f>IF(N57&lt;&gt;"", VLOOKUP(ROUNDDOWN(N57,1),Sublevels!$L$2:$M$11,2), "")</f>
        <v>Superb</v>
      </c>
    </row>
    <row r="58" spans="1:15" ht="15.75" x14ac:dyDescent="0.25">
      <c r="A58" s="16">
        <v>8</v>
      </c>
      <c r="B58" s="12">
        <f t="shared" si="10"/>
        <v>10.389612800237586</v>
      </c>
      <c r="C58" s="13" t="str">
        <f>IF(B58&lt;&gt;"", VLOOKUP(ROUNDDOWN(B58,1),Sublevels!$L$2:$M$21,2), "")</f>
        <v>Superb</v>
      </c>
      <c r="D58" s="22"/>
      <c r="E58" s="16">
        <v>8</v>
      </c>
      <c r="F58" s="12">
        <f t="shared" si="11"/>
        <v>7.7870656547098225</v>
      </c>
      <c r="G58" s="13" t="str">
        <f>IF(F58&lt;&gt;"", VLOOKUP(ROUNDDOWN(F58,1),Sublevels!$L$2:$M$21,2), "")</f>
        <v>Respectable</v>
      </c>
      <c r="I58" s="16">
        <v>8</v>
      </c>
      <c r="J58" s="12">
        <f t="shared" si="12"/>
        <v>10.645094037351592</v>
      </c>
      <c r="K58" s="13" t="str">
        <f>IF(J58&lt;&gt;"", VLOOKUP(ROUNDDOWN(J58,1),Sublevels!$L$2:$M$21,2), "")</f>
        <v>Superb</v>
      </c>
      <c r="M58" s="16">
        <v>8</v>
      </c>
      <c r="N58" s="12">
        <f t="shared" si="13"/>
        <v>11.499999999999993</v>
      </c>
      <c r="O58" s="13" t="str">
        <f>IF(N58&lt;&gt;"", VLOOKUP(ROUNDDOWN(N58,1),Sublevels!$L$2:$M$11,2), "")</f>
        <v>Superb</v>
      </c>
    </row>
    <row r="59" spans="1:15" ht="15.75" x14ac:dyDescent="0.25">
      <c r="A59" s="16">
        <v>9</v>
      </c>
      <c r="B59" s="12">
        <f t="shared" si="10"/>
        <v>10.51156401974978</v>
      </c>
      <c r="C59" s="13" t="str">
        <f>IF(B59&lt;&gt;"", VLOOKUP(ROUNDDOWN(B59,1),Sublevels!$L$2:$M$21,2), "")</f>
        <v>Superb</v>
      </c>
      <c r="D59" s="22"/>
      <c r="E59" s="16">
        <v>9</v>
      </c>
      <c r="F59" s="12">
        <f t="shared" si="11"/>
        <v>7.8622536246346346</v>
      </c>
      <c r="G59" s="13" t="str">
        <f>IF(F59&lt;&gt;"", VLOOKUP(ROUNDDOWN(F59,1),Sublevels!$L$2:$M$21,2), "")</f>
        <v>Respectable</v>
      </c>
      <c r="I59" s="16">
        <v>9</v>
      </c>
      <c r="J59" s="12">
        <f t="shared" si="12"/>
        <v>10.765575965062435</v>
      </c>
      <c r="K59" s="13" t="str">
        <f>IF(J59&lt;&gt;"", VLOOKUP(ROUNDDOWN(J59,1),Sublevels!$L$2:$M$21,2), "")</f>
        <v>Superb</v>
      </c>
      <c r="M59" s="16">
        <v>9</v>
      </c>
      <c r="N59" s="12">
        <f t="shared" si="13"/>
        <v>11.666666666666659</v>
      </c>
      <c r="O59" s="13" t="str">
        <f>IF(N59&lt;&gt;"", VLOOKUP(ROUNDDOWN(N59,1),Sublevels!$L$2:$M$11,2), "")</f>
        <v>Superb</v>
      </c>
    </row>
    <row r="60" spans="1:15" ht="15.75" x14ac:dyDescent="0.25">
      <c r="A60" s="16">
        <v>10</v>
      </c>
      <c r="B60" s="12">
        <f t="shared" si="10"/>
        <v>10.633515239261975</v>
      </c>
      <c r="C60" s="13" t="str">
        <f>IF(B60&lt;&gt;"", VLOOKUP(ROUNDDOWN(B60,1),Sublevels!$L$2:$M$21,2), "")</f>
        <v>Superb</v>
      </c>
      <c r="D60" s="22"/>
      <c r="E60" s="16">
        <v>10</v>
      </c>
      <c r="F60" s="12">
        <f t="shared" si="11"/>
        <v>7.9374415945594468</v>
      </c>
      <c r="G60" s="13" t="str">
        <f>IF(F60&lt;&gt;"", VLOOKUP(ROUNDDOWN(F60,1),Sublevels!$L$2:$M$21,2), "")</f>
        <v>Respectable</v>
      </c>
      <c r="I60" s="16">
        <v>10</v>
      </c>
      <c r="J60" s="12">
        <f t="shared" si="12"/>
        <v>10.886057892773279</v>
      </c>
      <c r="K60" s="13" t="str">
        <f>IF(J60&lt;&gt;"", VLOOKUP(ROUNDDOWN(J60,1),Sublevels!$L$2:$M$21,2), "")</f>
        <v>Superb</v>
      </c>
      <c r="M60" s="16">
        <v>10</v>
      </c>
      <c r="N60" s="12">
        <f t="shared" si="13"/>
        <v>11.833333333333325</v>
      </c>
      <c r="O60" s="13" t="str">
        <f>IF(N60&lt;&gt;"", VLOOKUP(ROUNDDOWN(N60,1),Sublevels!$L$2:$M$11,2), "")</f>
        <v>Superb</v>
      </c>
    </row>
    <row r="61" spans="1:15" ht="15.75" x14ac:dyDescent="0.25">
      <c r="A61" s="16">
        <v>11</v>
      </c>
      <c r="B61" s="12">
        <f t="shared" si="10"/>
        <v>10.755466458774169</v>
      </c>
      <c r="C61" s="13" t="str">
        <f>IF(B61&lt;&gt;"", VLOOKUP(ROUNDDOWN(B61,1),Sublevels!$L$2:$M$21,2), "")</f>
        <v>Superb</v>
      </c>
      <c r="D61" s="22"/>
      <c r="E61" s="16">
        <v>11</v>
      </c>
      <c r="F61" s="12">
        <f t="shared" si="11"/>
        <v>8.0126295644842589</v>
      </c>
      <c r="G61" s="13" t="str">
        <f>IF(F61&lt;&gt;"", VLOOKUP(ROUNDDOWN(F61,1),Sublevels!$L$2:$M$21,2), "")</f>
        <v>Proficient</v>
      </c>
      <c r="I61" s="16">
        <v>11</v>
      </c>
      <c r="J61" s="12">
        <f t="shared" si="12"/>
        <v>11.006539820484122</v>
      </c>
      <c r="K61" s="13" t="str">
        <f>IF(J61&lt;&gt;"", VLOOKUP(ROUNDDOWN(J61,1),Sublevels!$L$2:$M$21,2), "")</f>
        <v>Quality</v>
      </c>
      <c r="M61" s="16">
        <v>11</v>
      </c>
      <c r="N61" s="12">
        <f t="shared" si="13"/>
        <v>11.999999999999991</v>
      </c>
      <c r="O61" s="13" t="str">
        <f>IF(N61&lt;&gt;"", VLOOKUP(ROUNDDOWN(N61,1),Sublevels!$L$2:$M$11,2), "")</f>
        <v>Superb</v>
      </c>
    </row>
    <row r="62" spans="1:15" ht="15.75" x14ac:dyDescent="0.25">
      <c r="A62" s="16">
        <v>12</v>
      </c>
      <c r="B62" s="12">
        <f t="shared" si="10"/>
        <v>10.877417678286363</v>
      </c>
      <c r="C62" s="13" t="str">
        <f>IF(B62&lt;&gt;"", VLOOKUP(ROUNDDOWN(B62,1),Sublevels!$L$2:$M$21,2), "")</f>
        <v>Superb</v>
      </c>
      <c r="D62" s="22"/>
      <c r="E62" s="16">
        <v>12</v>
      </c>
      <c r="F62" s="12">
        <f t="shared" si="11"/>
        <v>8.087817534409071</v>
      </c>
      <c r="G62" s="13" t="str">
        <f>IF(F62&lt;&gt;"", VLOOKUP(ROUNDDOWN(F62,1),Sublevels!$L$2:$M$21,2), "")</f>
        <v>Proficient</v>
      </c>
      <c r="I62" s="16">
        <v>12</v>
      </c>
      <c r="J62" s="12">
        <f t="shared" si="12"/>
        <v>11.127021748194965</v>
      </c>
      <c r="K62" s="13" t="str">
        <f>IF(J62&lt;&gt;"", VLOOKUP(ROUNDDOWN(J62,1),Sublevels!$L$2:$M$21,2), "")</f>
        <v>Quality</v>
      </c>
      <c r="M62" s="16">
        <v>12</v>
      </c>
      <c r="N62" s="12">
        <f t="shared" si="13"/>
        <v>12.166666666666657</v>
      </c>
      <c r="O62" s="13" t="str">
        <f>IF(N62&lt;&gt;"", VLOOKUP(ROUNDDOWN(N62,1),Sublevels!$L$2:$M$11,2), "")</f>
        <v>Superb</v>
      </c>
    </row>
    <row r="63" spans="1:15" ht="15.75" x14ac:dyDescent="0.25">
      <c r="A63" s="16">
        <v>13</v>
      </c>
      <c r="B63" s="12">
        <f t="shared" si="10"/>
        <v>10.999368897798558</v>
      </c>
      <c r="C63" s="13" t="str">
        <f>IF(B63&lt;&gt;"", VLOOKUP(ROUNDDOWN(B63,1),Sublevels!$L$2:$M$21,2), "")</f>
        <v>Superb</v>
      </c>
      <c r="D63" s="22"/>
      <c r="E63" s="16">
        <v>13</v>
      </c>
      <c r="F63" s="12">
        <f t="shared" si="11"/>
        <v>8.1630055043338832</v>
      </c>
      <c r="G63" s="13" t="str">
        <f>IF(F63&lt;&gt;"", VLOOKUP(ROUNDDOWN(F63,1),Sublevels!$L$2:$M$21,2), "")</f>
        <v>Proficient</v>
      </c>
      <c r="I63" s="16">
        <v>13</v>
      </c>
      <c r="J63" s="12">
        <f t="shared" si="12"/>
        <v>11.247503675905808</v>
      </c>
      <c r="K63" s="13" t="str">
        <f>IF(J63&lt;&gt;"", VLOOKUP(ROUNDDOWN(J63,1),Sublevels!$L$2:$M$21,2), "")</f>
        <v>Quality</v>
      </c>
      <c r="M63" s="16">
        <v>13</v>
      </c>
      <c r="N63" s="12">
        <f t="shared" si="13"/>
        <v>12.333333333333323</v>
      </c>
      <c r="O63" s="13" t="str">
        <f>IF(N63&lt;&gt;"", VLOOKUP(ROUNDDOWN(N63,1),Sublevels!$L$2:$M$11,2), "")</f>
        <v>Superb</v>
      </c>
    </row>
    <row r="64" spans="1:15" ht="15.75" x14ac:dyDescent="0.25">
      <c r="A64" s="16">
        <v>14</v>
      </c>
      <c r="B64" s="12">
        <f t="shared" si="10"/>
        <v>11.121320117310752</v>
      </c>
      <c r="C64" s="13" t="str">
        <f>IF(B64&lt;&gt;"", VLOOKUP(ROUNDDOWN(B64,1),Sublevels!$L$2:$M$21,2), "")</f>
        <v>Quality</v>
      </c>
      <c r="D64" s="22"/>
      <c r="E64" s="16">
        <v>14</v>
      </c>
      <c r="F64" s="12">
        <f t="shared" si="11"/>
        <v>8.2381934742586953</v>
      </c>
      <c r="G64" s="13" t="str">
        <f>IF(F64&lt;&gt;"", VLOOKUP(ROUNDDOWN(F64,1),Sublevels!$L$2:$M$21,2), "")</f>
        <v>Proficient</v>
      </c>
      <c r="I64" s="16">
        <v>14</v>
      </c>
      <c r="J64" s="12">
        <f t="shared" si="12"/>
        <v>11.367985603616651</v>
      </c>
      <c r="K64" s="13" t="str">
        <f>IF(J64&lt;&gt;"", VLOOKUP(ROUNDDOWN(J64,1),Sublevels!$L$2:$M$21,2), "")</f>
        <v>Quality</v>
      </c>
      <c r="M64" s="16">
        <v>14</v>
      </c>
      <c r="N64" s="12">
        <f t="shared" si="13"/>
        <v>12.499999999999989</v>
      </c>
      <c r="O64" s="13" t="str">
        <f>IF(N64&lt;&gt;"", VLOOKUP(ROUNDDOWN(N64,1),Sublevels!$L$2:$M$11,2), "")</f>
        <v>Superb</v>
      </c>
    </row>
    <row r="65" spans="1:15" ht="15.75" x14ac:dyDescent="0.25">
      <c r="A65" s="16">
        <v>15</v>
      </c>
      <c r="B65" s="12">
        <f t="shared" si="10"/>
        <v>11.243271336822946</v>
      </c>
      <c r="C65" s="13" t="str">
        <f>IF(B65&lt;&gt;"", VLOOKUP(ROUNDDOWN(B65,1),Sublevels!$L$2:$M$21,2), "")</f>
        <v>Quality</v>
      </c>
      <c r="D65" s="22"/>
      <c r="E65" s="16">
        <v>15</v>
      </c>
      <c r="F65" s="12">
        <f t="shared" si="11"/>
        <v>8.3133814441835074</v>
      </c>
      <c r="G65" s="13" t="str">
        <f>IF(F65&lt;&gt;"", VLOOKUP(ROUNDDOWN(F65,1),Sublevels!$L$2:$M$21,2), "")</f>
        <v>Proficient</v>
      </c>
      <c r="I65" s="16">
        <v>15</v>
      </c>
      <c r="J65" s="12">
        <f t="shared" si="12"/>
        <v>11.488467531327494</v>
      </c>
      <c r="K65" s="13" t="str">
        <f>IF(J65&lt;&gt;"", VLOOKUP(ROUNDDOWN(J65,1),Sublevels!$L$2:$M$21,2), "")</f>
        <v>Quality</v>
      </c>
      <c r="M65" s="16">
        <v>15</v>
      </c>
      <c r="N65" s="12">
        <f t="shared" si="13"/>
        <v>12.666666666666655</v>
      </c>
      <c r="O65" s="13" t="str">
        <f>IF(N65&lt;&gt;"", VLOOKUP(ROUNDDOWN(N65,1),Sublevels!$L$2:$M$11,2), "")</f>
        <v>Superb</v>
      </c>
    </row>
    <row r="66" spans="1:15" ht="15.75" x14ac:dyDescent="0.25">
      <c r="A66" s="16">
        <v>16</v>
      </c>
      <c r="B66" s="12">
        <f t="shared" si="10"/>
        <v>11.365222556335141</v>
      </c>
      <c r="C66" s="13" t="str">
        <f>IF(B66&lt;&gt;"", VLOOKUP(ROUNDDOWN(B66,1),Sublevels!$L$2:$M$21,2), "")</f>
        <v>Quality</v>
      </c>
      <c r="D66" s="22"/>
      <c r="E66" s="16">
        <v>16</v>
      </c>
      <c r="F66" s="12">
        <f t="shared" si="11"/>
        <v>8.3885694141083196</v>
      </c>
      <c r="G66" s="13" t="str">
        <f>IF(F66&lt;&gt;"", VLOOKUP(ROUNDDOWN(F66,1),Sublevels!$L$2:$M$21,2), "")</f>
        <v>Proficient</v>
      </c>
      <c r="I66" s="16">
        <v>16</v>
      </c>
      <c r="J66" s="12">
        <f t="shared" si="12"/>
        <v>11.608949459038337</v>
      </c>
      <c r="K66" s="13" t="str">
        <f>IF(J66&lt;&gt;"", VLOOKUP(ROUNDDOWN(J66,1),Sublevels!$L$2:$M$21,2), "")</f>
        <v>Quality</v>
      </c>
      <c r="M66" s="16">
        <v>16</v>
      </c>
      <c r="N66" s="12">
        <f t="shared" si="13"/>
        <v>12.833333333333321</v>
      </c>
      <c r="O66" s="13" t="str">
        <f>IF(N66&lt;&gt;"", VLOOKUP(ROUNDDOWN(N66,1),Sublevels!$L$2:$M$11,2), "")</f>
        <v>Superb</v>
      </c>
    </row>
    <row r="67" spans="1:15" x14ac:dyDescent="0.25">
      <c r="D67" s="22" t="str">
        <f>IF(B67&lt;Sublevels!L$15,Sublevels!M$14,IF(B67&lt;Sublevels!L$16,Sublevels!M$15,IF(B67&lt;Sublevels!L$17,Sublevels!M$16,IF(B67&lt;Sublevels!L$18,Sublevels!M$17,IF(B67&lt;Sublevels!L$19,Sublevels!M$18,IF(B67&lt;Sublevels!L$20,Sublevels!M$19,IF(B67&lt;Sublevels!L$21,Sublevels!M$20)))))))</f>
        <v>Wonderful</v>
      </c>
    </row>
    <row r="68" spans="1:15" ht="15.75" x14ac:dyDescent="0.25">
      <c r="A68" s="33">
        <f>A46+1</f>
        <v>5</v>
      </c>
      <c r="B68" s="27">
        <f>B46+1</f>
        <v>20</v>
      </c>
      <c r="C68" s="24"/>
      <c r="D68" s="25"/>
    </row>
    <row r="69" spans="1:15" x14ac:dyDescent="0.25">
      <c r="A69" s="35" t="s">
        <v>73</v>
      </c>
      <c r="B69" s="15">
        <v>3</v>
      </c>
      <c r="C69" s="24"/>
      <c r="D69" s="25"/>
      <c r="E69" s="13" t="s">
        <v>73</v>
      </c>
      <c r="F69" s="15">
        <v>0</v>
      </c>
      <c r="G69" s="24"/>
      <c r="I69" s="13" t="s">
        <v>73</v>
      </c>
      <c r="J69" s="15">
        <v>1</v>
      </c>
      <c r="K69" s="24"/>
      <c r="M69" s="13" t="s">
        <v>73</v>
      </c>
      <c r="N69" s="15">
        <v>1</v>
      </c>
      <c r="O69" s="24"/>
    </row>
    <row r="70" spans="1:15" x14ac:dyDescent="0.25">
      <c r="A70" s="13" t="s">
        <v>95</v>
      </c>
      <c r="B70" s="23">
        <f>B66</f>
        <v>11.365222556335141</v>
      </c>
      <c r="C70" s="24"/>
      <c r="D70" s="25"/>
      <c r="E70" s="13" t="s">
        <v>95</v>
      </c>
      <c r="F70" s="23">
        <f>F66</f>
        <v>8.3885694141083196</v>
      </c>
      <c r="G70" s="24"/>
      <c r="I70" s="13" t="s">
        <v>95</v>
      </c>
      <c r="J70" s="23">
        <f>J66</f>
        <v>11.608949459038337</v>
      </c>
      <c r="K70" s="24"/>
      <c r="M70" s="13" t="s">
        <v>95</v>
      </c>
      <c r="N70" s="23">
        <f>N66</f>
        <v>12.833333333333321</v>
      </c>
      <c r="O70" s="24"/>
    </row>
    <row r="71" spans="1:15" x14ac:dyDescent="0.25">
      <c r="A71" s="13" t="s">
        <v>4</v>
      </c>
      <c r="B71" s="32">
        <f>1/VLOOKUP(B69,Sublevels!A$4:H$6,A68)</f>
        <v>0.10869565217391305</v>
      </c>
      <c r="C71" s="24"/>
      <c r="D71" s="25"/>
      <c r="E71" s="13" t="s">
        <v>4</v>
      </c>
      <c r="F71" s="32">
        <f>1/VLOOKUP(F69,Sublevels!$A$17:$H$19,$A68)</f>
        <v>7.874015748031496E-2</v>
      </c>
      <c r="G71" s="24"/>
      <c r="I71" s="13" t="s">
        <v>4</v>
      </c>
      <c r="J71" s="32">
        <f>1/VLOOKUP(J69,Sublevels!$A$29:$H$30,$A68)</f>
        <v>0.10638297872340426</v>
      </c>
      <c r="K71" s="24"/>
      <c r="M71" s="13" t="s">
        <v>4</v>
      </c>
      <c r="N71" s="32">
        <f>1/VLOOKUP(N69,Sublevels!$A$23:$H$24,$A68)</f>
        <v>0.16666666666666666</v>
      </c>
      <c r="O71" s="24"/>
    </row>
    <row r="72" spans="1:15" x14ac:dyDescent="0.25">
      <c r="B72" s="5"/>
      <c r="C72" s="24"/>
      <c r="D72" s="25"/>
      <c r="F72" s="5"/>
      <c r="G72" s="24"/>
      <c r="J72" s="5"/>
      <c r="K72" s="24"/>
      <c r="N72" s="5"/>
      <c r="O72" s="24"/>
    </row>
    <row r="73" spans="1:15" ht="15.75" x14ac:dyDescent="0.25">
      <c r="A73" s="16">
        <v>1</v>
      </c>
      <c r="B73" s="12">
        <f>B70+B71</f>
        <v>11.473918208509053</v>
      </c>
      <c r="C73" s="13" t="str">
        <f>IF(B73&lt;&gt;"", VLOOKUP(ROUNDDOWN(B73,1),Sublevels!$L$2:$M$21,2), "")</f>
        <v>Quality</v>
      </c>
      <c r="D73" s="22"/>
      <c r="E73" s="16">
        <v>1</v>
      </c>
      <c r="F73" s="12">
        <f>F70+F71</f>
        <v>8.4673095715886344</v>
      </c>
      <c r="G73" s="13" t="str">
        <f>IF(F73&lt;&gt;"", VLOOKUP(ROUNDDOWN(F73,1),Sublevels!$L$2:$M$21,2), "")</f>
        <v>Proficient</v>
      </c>
      <c r="I73" s="16">
        <v>1</v>
      </c>
      <c r="J73" s="12">
        <f>J70+J71</f>
        <v>11.715332437761742</v>
      </c>
      <c r="K73" s="13" t="str">
        <f>IF(J73&lt;&gt;"", VLOOKUP(ROUNDDOWN(J73,1),Sublevels!$L$2:$M$21,2), "")</f>
        <v>Quality</v>
      </c>
      <c r="M73" s="16">
        <v>1</v>
      </c>
      <c r="N73" s="12">
        <f>N70+N71</f>
        <v>12.999999999999988</v>
      </c>
      <c r="O73" s="13" t="str">
        <f>IF(N73&lt;&gt;"", VLOOKUP(ROUNDDOWN(N73,1),Sublevels!$L$2:$M$11,2), "")</f>
        <v>Superb</v>
      </c>
    </row>
    <row r="74" spans="1:15" ht="15.75" x14ac:dyDescent="0.25">
      <c r="A74" s="16">
        <v>2</v>
      </c>
      <c r="B74" s="12">
        <f>B73+B$71</f>
        <v>11.582613860682965</v>
      </c>
      <c r="C74" s="13" t="str">
        <f>IF(B74&lt;&gt;"", VLOOKUP(ROUNDDOWN(B74,1),Sublevels!$L$2:$M$21,2), "")</f>
        <v>Quality</v>
      </c>
      <c r="D74" s="22"/>
      <c r="E74" s="16">
        <v>2</v>
      </c>
      <c r="F74" s="12">
        <f>F73+F$71</f>
        <v>8.5460497290689492</v>
      </c>
      <c r="G74" s="13" t="str">
        <f>IF(F74&lt;&gt;"", VLOOKUP(ROUNDDOWN(F74,1),Sublevels!$L$2:$M$21,2), "")</f>
        <v>Proficient</v>
      </c>
      <c r="I74" s="16">
        <v>2</v>
      </c>
      <c r="J74" s="12">
        <f>J73+J$71</f>
        <v>11.821715416485146</v>
      </c>
      <c r="K74" s="13" t="str">
        <f>IF(J74&lt;&gt;"", VLOOKUP(ROUNDDOWN(J74,1),Sublevels!$L$2:$M$21,2), "")</f>
        <v>Quality</v>
      </c>
      <c r="M74" s="16">
        <v>2</v>
      </c>
      <c r="N74" s="12">
        <f>N73+N$71</f>
        <v>13.166666666666654</v>
      </c>
      <c r="O74" s="13" t="str">
        <f>IF(N74&lt;&gt;"", VLOOKUP(ROUNDDOWN(N74,1),Sublevels!$L$2:$M$11,2), "")</f>
        <v>Superb</v>
      </c>
    </row>
    <row r="75" spans="1:15" ht="15.75" x14ac:dyDescent="0.25">
      <c r="A75" s="16">
        <v>3</v>
      </c>
      <c r="B75" s="12">
        <f>B74+B$71</f>
        <v>11.691309512856877</v>
      </c>
      <c r="C75" s="13" t="str">
        <f>IF(B75&lt;&gt;"", VLOOKUP(ROUNDDOWN(B75,1),Sublevels!$L$2:$M$21,2), "")</f>
        <v>Quality</v>
      </c>
      <c r="D75" s="22"/>
      <c r="E75" s="16">
        <v>3</v>
      </c>
      <c r="F75" s="12">
        <f t="shared" ref="F75:F88" si="14">F74+F$71</f>
        <v>8.624789886549264</v>
      </c>
      <c r="G75" s="13" t="str">
        <f>IF(F75&lt;&gt;"", VLOOKUP(ROUNDDOWN(F75,1),Sublevels!$L$2:$M$21,2), "")</f>
        <v>Proficient</v>
      </c>
      <c r="I75" s="16">
        <v>3</v>
      </c>
      <c r="J75" s="12">
        <f t="shared" ref="J75:J88" si="15">J74+J$71</f>
        <v>11.928098395208551</v>
      </c>
      <c r="K75" s="13" t="str">
        <f>IF(J75&lt;&gt;"", VLOOKUP(ROUNDDOWN(J75,1),Sublevels!$L$2:$M$21,2), "")</f>
        <v>Quality</v>
      </c>
      <c r="M75" s="16">
        <v>3</v>
      </c>
      <c r="N75" s="12">
        <f t="shared" ref="N75:N78" si="16">N74+N$71</f>
        <v>13.33333333333332</v>
      </c>
      <c r="O75" s="13" t="str">
        <f>IF(N75&lt;&gt;"", VLOOKUP(ROUNDDOWN(N75,1),Sublevels!$L$2:$M$11,2), "")</f>
        <v>Superb</v>
      </c>
    </row>
    <row r="76" spans="1:15" ht="15.75" x14ac:dyDescent="0.25">
      <c r="A76" s="16">
        <v>4</v>
      </c>
      <c r="B76" s="12">
        <f>B75+B$71</f>
        <v>11.80000516503079</v>
      </c>
      <c r="C76" s="13" t="str">
        <f>IF(B76&lt;&gt;"", VLOOKUP(ROUNDDOWN(B76,1),Sublevels!$L$2:$M$21,2), "")</f>
        <v>Quality</v>
      </c>
      <c r="D76" s="22"/>
      <c r="E76" s="16">
        <v>4</v>
      </c>
      <c r="F76" s="12">
        <f t="shared" si="14"/>
        <v>8.7035300440295789</v>
      </c>
      <c r="G76" s="13" t="str">
        <f>IF(F76&lt;&gt;"", VLOOKUP(ROUNDDOWN(F76,1),Sublevels!$L$2:$M$21,2), "")</f>
        <v>Proficient</v>
      </c>
      <c r="I76" s="16">
        <v>4</v>
      </c>
      <c r="J76" s="12">
        <f t="shared" si="15"/>
        <v>12.034481373931955</v>
      </c>
      <c r="K76" s="13" t="str">
        <f>IF(J76&lt;&gt;"", VLOOKUP(ROUNDDOWN(J76,1),Sublevels!$L$2:$M$21,2), "")</f>
        <v>Remarkable</v>
      </c>
      <c r="M76" s="16">
        <v>4</v>
      </c>
      <c r="N76" s="12">
        <f t="shared" si="16"/>
        <v>13.499999999999986</v>
      </c>
      <c r="O76" s="13" t="str">
        <f>IF(N76&lt;&gt;"", VLOOKUP(ROUNDDOWN(N76,1),Sublevels!$L$2:$M$11,2), "")</f>
        <v>Superb</v>
      </c>
    </row>
    <row r="77" spans="1:15" ht="15.75" x14ac:dyDescent="0.25">
      <c r="A77" s="16">
        <v>5</v>
      </c>
      <c r="B77" s="12">
        <f t="shared" ref="B76:B88" si="17">B76+B$71</f>
        <v>11.908700817204702</v>
      </c>
      <c r="C77" s="13" t="str">
        <f>IF(B77&lt;&gt;"", VLOOKUP(ROUNDDOWN(B77,1),Sublevels!$L$2:$M$21,2), "")</f>
        <v>Quality</v>
      </c>
      <c r="D77" s="22"/>
      <c r="E77" s="16">
        <v>5</v>
      </c>
      <c r="F77" s="12">
        <f t="shared" si="14"/>
        <v>8.7822702015098937</v>
      </c>
      <c r="G77" s="13" t="str">
        <f>IF(F77&lt;&gt;"", VLOOKUP(ROUNDDOWN(F77,1),Sublevels!$L$2:$M$21,2), "")</f>
        <v>Proficient</v>
      </c>
      <c r="I77" s="16">
        <v>5</v>
      </c>
      <c r="J77" s="12">
        <f t="shared" si="15"/>
        <v>12.14086435265536</v>
      </c>
      <c r="K77" s="13" t="str">
        <f>IF(J77&lt;&gt;"", VLOOKUP(ROUNDDOWN(J77,1),Sublevels!$L$2:$M$21,2), "")</f>
        <v>Remarkable</v>
      </c>
      <c r="M77" s="16">
        <v>5</v>
      </c>
      <c r="N77" s="12">
        <f t="shared" si="16"/>
        <v>13.666666666666652</v>
      </c>
      <c r="O77" s="13" t="str">
        <f>IF(N77&lt;&gt;"", VLOOKUP(ROUNDDOWN(N77,1),Sublevels!$L$2:$M$11,2), "")</f>
        <v>Superb</v>
      </c>
    </row>
    <row r="78" spans="1:15" ht="15.75" x14ac:dyDescent="0.25">
      <c r="A78" s="16">
        <v>6</v>
      </c>
      <c r="B78" s="12">
        <f t="shared" si="17"/>
        <v>12.017396469378614</v>
      </c>
      <c r="C78" s="13" t="str">
        <f>IF(B78&lt;&gt;"", VLOOKUP(ROUNDDOWN(B78,1),Sublevels!$L$2:$M$21,2), "")</f>
        <v>Remarkable</v>
      </c>
      <c r="D78" s="22"/>
      <c r="E78" s="16">
        <v>6</v>
      </c>
      <c r="F78" s="12">
        <f t="shared" si="14"/>
        <v>8.8610103589902085</v>
      </c>
      <c r="G78" s="13" t="str">
        <f>IF(F78&lt;&gt;"", VLOOKUP(ROUNDDOWN(F78,1),Sublevels!$L$2:$M$21,2), "")</f>
        <v>Proficient</v>
      </c>
      <c r="I78" s="16">
        <v>6</v>
      </c>
      <c r="J78" s="12">
        <f t="shared" si="15"/>
        <v>12.247247331378764</v>
      </c>
      <c r="K78" s="13" t="str">
        <f>IF(J78&lt;&gt;"", VLOOKUP(ROUNDDOWN(J78,1),Sublevels!$L$2:$M$21,2), "")</f>
        <v>Remarkable</v>
      </c>
      <c r="M78" s="16">
        <v>6</v>
      </c>
      <c r="N78" s="12">
        <f t="shared" si="16"/>
        <v>13.833333333333318</v>
      </c>
      <c r="O78" s="13" t="str">
        <f>IF(N78&lt;&gt;"", VLOOKUP(ROUNDDOWN(N78,1),Sublevels!$L$2:$M$11,2), "")</f>
        <v>Superb</v>
      </c>
    </row>
    <row r="79" spans="1:15" ht="15.75" x14ac:dyDescent="0.25">
      <c r="A79" s="16">
        <v>7</v>
      </c>
      <c r="B79" s="12">
        <f t="shared" si="17"/>
        <v>12.126092121552526</v>
      </c>
      <c r="C79" s="13" t="str">
        <f>IF(B79&lt;&gt;"", VLOOKUP(ROUNDDOWN(B79,1),Sublevels!$L$2:$M$21,2), "")</f>
        <v>Remarkable</v>
      </c>
      <c r="D79" s="22"/>
      <c r="E79" s="16">
        <v>7</v>
      </c>
      <c r="F79" s="12">
        <f>F78+F$71</f>
        <v>8.9397505164705233</v>
      </c>
      <c r="G79" s="13" t="str">
        <f>IF(F79&lt;&gt;"", VLOOKUP(ROUNDDOWN(F79,1),Sublevels!$L$2:$M$21,2), "")</f>
        <v>Proficient</v>
      </c>
      <c r="I79" s="16">
        <v>7</v>
      </c>
      <c r="J79" s="12">
        <f>J78+J$71</f>
        <v>12.353630310102169</v>
      </c>
      <c r="K79" s="13" t="str">
        <f>IF(J79&lt;&gt;"", VLOOKUP(ROUNDDOWN(J79,1),Sublevels!$L$2:$M$21,2), "")</f>
        <v>Remarkable</v>
      </c>
      <c r="M79" s="16">
        <v>7</v>
      </c>
      <c r="N79" s="12">
        <f>N78+N$71</f>
        <v>13.999999999999984</v>
      </c>
      <c r="O79" s="13" t="str">
        <f>IF(N79&lt;&gt;"", VLOOKUP(ROUNDDOWN(N79,1),Sublevels!$L$2:$M$11,2), "")</f>
        <v>Superb</v>
      </c>
    </row>
    <row r="80" spans="1:15" ht="15.75" x14ac:dyDescent="0.25">
      <c r="A80" s="16">
        <v>8</v>
      </c>
      <c r="B80" s="12">
        <f t="shared" si="17"/>
        <v>12.234787773726438</v>
      </c>
      <c r="C80" s="13" t="str">
        <f>IF(B80&lt;&gt;"", VLOOKUP(ROUNDDOWN(B80,1),Sublevels!$L$2:$M$21,2), "")</f>
        <v>Remarkable</v>
      </c>
      <c r="D80" s="22"/>
      <c r="E80" s="16">
        <v>8</v>
      </c>
      <c r="F80" s="12">
        <f t="shared" si="14"/>
        <v>9.0184906739508381</v>
      </c>
      <c r="G80" s="13" t="str">
        <f>IF(F80&lt;&gt;"", VLOOKUP(ROUNDDOWN(F80,1),Sublevels!$L$2:$M$21,2), "")</f>
        <v>Strong</v>
      </c>
      <c r="I80" s="16">
        <v>8</v>
      </c>
      <c r="J80" s="12">
        <f t="shared" si="15"/>
        <v>12.460013288825573</v>
      </c>
      <c r="K80" s="13" t="str">
        <f>IF(J80&lt;&gt;"", VLOOKUP(ROUNDDOWN(J80,1),Sublevels!$L$2:$M$21,2), "")</f>
        <v>Remarkable</v>
      </c>
      <c r="M80" s="16">
        <v>8</v>
      </c>
      <c r="N80" s="12">
        <f t="shared" ref="N80:N88" si="18">N79+N$71</f>
        <v>14.16666666666665</v>
      </c>
      <c r="O80" s="13" t="str">
        <f>IF(N80&lt;&gt;"", VLOOKUP(ROUNDDOWN(N80,1),Sublevels!$L$2:$M$11,2), "")</f>
        <v>Superb</v>
      </c>
    </row>
    <row r="81" spans="1:15" ht="15.75" x14ac:dyDescent="0.25">
      <c r="A81" s="16">
        <v>9</v>
      </c>
      <c r="B81" s="12">
        <f t="shared" si="17"/>
        <v>12.343483425900351</v>
      </c>
      <c r="C81" s="13" t="str">
        <f>IF(B81&lt;&gt;"", VLOOKUP(ROUNDDOWN(B81,1),Sublevels!$L$2:$M$21,2), "")</f>
        <v>Remarkable</v>
      </c>
      <c r="D81" s="22"/>
      <c r="E81" s="16">
        <v>9</v>
      </c>
      <c r="F81" s="12">
        <f t="shared" si="14"/>
        <v>9.097230831431153</v>
      </c>
      <c r="G81" s="13" t="str">
        <f>IF(F81&lt;&gt;"", VLOOKUP(ROUNDDOWN(F81,1),Sublevels!$L$2:$M$21,2), "")</f>
        <v>Strong</v>
      </c>
      <c r="I81" s="16">
        <v>9</v>
      </c>
      <c r="J81" s="12">
        <f t="shared" si="15"/>
        <v>12.566396267548978</v>
      </c>
      <c r="K81" s="13" t="str">
        <f>IF(J81&lt;&gt;"", VLOOKUP(ROUNDDOWN(J81,1),Sublevels!$L$2:$M$21,2), "")</f>
        <v>Remarkable</v>
      </c>
      <c r="M81" s="16">
        <v>9</v>
      </c>
      <c r="N81" s="12">
        <f t="shared" si="18"/>
        <v>14.333333333333316</v>
      </c>
      <c r="O81" s="13" t="str">
        <f>IF(N81&lt;&gt;"", VLOOKUP(ROUNDDOWN(N81,1),Sublevels!$L$2:$M$11,2), "")</f>
        <v>Superb</v>
      </c>
    </row>
    <row r="82" spans="1:15" ht="15.75" x14ac:dyDescent="0.25">
      <c r="A82" s="16">
        <v>10</v>
      </c>
      <c r="B82" s="12">
        <f t="shared" si="17"/>
        <v>12.452179078074263</v>
      </c>
      <c r="C82" s="13" t="str">
        <f>IF(B82&lt;&gt;"", VLOOKUP(ROUNDDOWN(B82,1),Sublevels!$L$2:$M$21,2), "")</f>
        <v>Remarkable</v>
      </c>
      <c r="D82" s="22"/>
      <c r="E82" s="16">
        <v>10</v>
      </c>
      <c r="F82" s="12">
        <f t="shared" si="14"/>
        <v>9.1759709889114678</v>
      </c>
      <c r="G82" s="13" t="str">
        <f>IF(F82&lt;&gt;"", VLOOKUP(ROUNDDOWN(F82,1),Sublevels!$L$2:$M$21,2), "")</f>
        <v>Strong</v>
      </c>
      <c r="I82" s="16">
        <v>10</v>
      </c>
      <c r="J82" s="12">
        <f t="shared" si="15"/>
        <v>12.672779246272382</v>
      </c>
      <c r="K82" s="13" t="str">
        <f>IF(J82&lt;&gt;"", VLOOKUP(ROUNDDOWN(J82,1),Sublevels!$L$2:$M$21,2), "")</f>
        <v>Remarkable</v>
      </c>
      <c r="M82" s="16">
        <v>10</v>
      </c>
      <c r="N82" s="12">
        <f t="shared" si="18"/>
        <v>14.499999999999982</v>
      </c>
      <c r="O82" s="13" t="str">
        <f>IF(N82&lt;&gt;"", VLOOKUP(ROUNDDOWN(N82,1),Sublevels!$L$2:$M$11,2), "")</f>
        <v>Superb</v>
      </c>
    </row>
    <row r="83" spans="1:15" ht="15.75" x14ac:dyDescent="0.25">
      <c r="A83" s="16">
        <v>11</v>
      </c>
      <c r="B83" s="12">
        <f t="shared" si="17"/>
        <v>12.560874730248175</v>
      </c>
      <c r="C83" s="13" t="str">
        <f>IF(B83&lt;&gt;"", VLOOKUP(ROUNDDOWN(B83,1),Sublevels!$L$2:$M$21,2), "")</f>
        <v>Remarkable</v>
      </c>
      <c r="D83" s="22"/>
      <c r="E83" s="16">
        <v>11</v>
      </c>
      <c r="F83" s="12">
        <f t="shared" si="14"/>
        <v>9.2547111463917826</v>
      </c>
      <c r="G83" s="13" t="str">
        <f>IF(F83&lt;&gt;"", VLOOKUP(ROUNDDOWN(F83,1),Sublevels!$L$2:$M$21,2), "")</f>
        <v>Strong</v>
      </c>
      <c r="I83" s="16">
        <v>11</v>
      </c>
      <c r="J83" s="12">
        <f t="shared" si="15"/>
        <v>12.779162224995787</v>
      </c>
      <c r="K83" s="13" t="str">
        <f>IF(J83&lt;&gt;"", VLOOKUP(ROUNDDOWN(J83,1),Sublevels!$L$2:$M$21,2), "")</f>
        <v>Remarkable</v>
      </c>
      <c r="M83" s="16">
        <v>11</v>
      </c>
      <c r="N83" s="12">
        <f t="shared" si="18"/>
        <v>14.666666666666648</v>
      </c>
      <c r="O83" s="13" t="str">
        <f>IF(N83&lt;&gt;"", VLOOKUP(ROUNDDOWN(N83,1),Sublevels!$L$2:$M$11,2), "")</f>
        <v>Superb</v>
      </c>
    </row>
    <row r="84" spans="1:15" ht="15.75" x14ac:dyDescent="0.25">
      <c r="A84" s="16">
        <v>12</v>
      </c>
      <c r="B84" s="12">
        <f t="shared" si="17"/>
        <v>12.669570382422087</v>
      </c>
      <c r="C84" s="13" t="str">
        <f>IF(B84&lt;&gt;"", VLOOKUP(ROUNDDOWN(B84,1),Sublevels!$L$2:$M$21,2), "")</f>
        <v>Remarkable</v>
      </c>
      <c r="D84" s="22"/>
      <c r="E84" s="16">
        <v>12</v>
      </c>
      <c r="F84" s="12">
        <f t="shared" si="14"/>
        <v>9.3334513038720974</v>
      </c>
      <c r="G84" s="13" t="str">
        <f>IF(F84&lt;&gt;"", VLOOKUP(ROUNDDOWN(F84,1),Sublevels!$L$2:$M$21,2), "")</f>
        <v>Strong</v>
      </c>
      <c r="I84" s="16">
        <v>12</v>
      </c>
      <c r="J84" s="12">
        <f t="shared" si="15"/>
        <v>12.885545203719191</v>
      </c>
      <c r="K84" s="13" t="str">
        <f>IF(J84&lt;&gt;"", VLOOKUP(ROUNDDOWN(J84,1),Sublevels!$L$2:$M$21,2), "")</f>
        <v>Remarkable</v>
      </c>
      <c r="M84" s="16">
        <v>12</v>
      </c>
      <c r="N84" s="12">
        <f t="shared" si="18"/>
        <v>14.833333333333314</v>
      </c>
      <c r="O84" s="13" t="str">
        <f>IF(N84&lt;&gt;"", VLOOKUP(ROUNDDOWN(N84,1),Sublevels!$L$2:$M$11,2), "")</f>
        <v>Superb</v>
      </c>
    </row>
    <row r="85" spans="1:15" ht="15.75" x14ac:dyDescent="0.25">
      <c r="A85" s="16">
        <v>13</v>
      </c>
      <c r="B85" s="12">
        <f t="shared" si="17"/>
        <v>12.778266034595999</v>
      </c>
      <c r="C85" s="13" t="str">
        <f>IF(B85&lt;&gt;"", VLOOKUP(ROUNDDOWN(B85,1),Sublevels!$L$2:$M$21,2), "")</f>
        <v>Remarkable</v>
      </c>
      <c r="D85" s="22"/>
      <c r="E85" s="16">
        <v>13</v>
      </c>
      <c r="F85" s="12">
        <f t="shared" si="14"/>
        <v>9.4121914613524122</v>
      </c>
      <c r="G85" s="13" t="str">
        <f>IF(F85&lt;&gt;"", VLOOKUP(ROUNDDOWN(F85,1),Sublevels!$L$2:$M$21,2), "")</f>
        <v>Strong</v>
      </c>
      <c r="I85" s="16">
        <v>13</v>
      </c>
      <c r="J85" s="12">
        <f t="shared" si="15"/>
        <v>12.991928182442596</v>
      </c>
      <c r="K85" s="13" t="str">
        <f>IF(J85&lt;&gt;"", VLOOKUP(ROUNDDOWN(J85,1),Sublevels!$L$2:$M$21,2), "")</f>
        <v>Remarkable</v>
      </c>
      <c r="M85" s="16">
        <v>13</v>
      </c>
      <c r="N85" s="12">
        <f t="shared" si="18"/>
        <v>14.99999999999998</v>
      </c>
      <c r="O85" s="13" t="str">
        <f>IF(N85&lt;&gt;"", VLOOKUP(ROUNDDOWN(N85,1),Sublevels!$L$2:$M$11,2), "")</f>
        <v>Superb</v>
      </c>
    </row>
    <row r="86" spans="1:15" ht="15.75" x14ac:dyDescent="0.25">
      <c r="A86" s="16">
        <v>14</v>
      </c>
      <c r="B86" s="12">
        <f t="shared" si="17"/>
        <v>12.886961686769911</v>
      </c>
      <c r="C86" s="13" t="str">
        <f>IF(B86&lt;&gt;"", VLOOKUP(ROUNDDOWN(B86,1),Sublevels!$L$2:$M$21,2), "")</f>
        <v>Remarkable</v>
      </c>
      <c r="D86" s="22"/>
      <c r="E86" s="16">
        <v>14</v>
      </c>
      <c r="F86" s="12">
        <f t="shared" si="14"/>
        <v>9.4909316188327271</v>
      </c>
      <c r="G86" s="13" t="str">
        <f>IF(F86&lt;&gt;"", VLOOKUP(ROUNDDOWN(F86,1),Sublevels!$L$2:$M$21,2), "")</f>
        <v>Strong</v>
      </c>
      <c r="I86" s="16">
        <v>14</v>
      </c>
      <c r="J86" s="12">
        <f t="shared" si="15"/>
        <v>13.098311161166</v>
      </c>
      <c r="K86" s="13" t="str">
        <f>IF(J86&lt;&gt;"", VLOOKUP(ROUNDDOWN(J86,1),Sublevels!$L$2:$M$21,2), "")</f>
        <v>Wonderful</v>
      </c>
      <c r="M86" s="16">
        <v>14</v>
      </c>
      <c r="N86" s="12">
        <f t="shared" si="18"/>
        <v>15.166666666666647</v>
      </c>
      <c r="O86" s="13" t="str">
        <f>IF(N86&lt;&gt;"", VLOOKUP(ROUNDDOWN(N86,1),Sublevels!$L$2:$M$11,2), "")</f>
        <v>Superb</v>
      </c>
    </row>
    <row r="87" spans="1:15" ht="15.75" x14ac:dyDescent="0.25">
      <c r="A87" s="16">
        <v>15</v>
      </c>
      <c r="B87" s="12">
        <f t="shared" si="17"/>
        <v>12.995657338943824</v>
      </c>
      <c r="C87" s="13" t="str">
        <f>IF(B87&lt;&gt;"", VLOOKUP(ROUNDDOWN(B87,1),Sublevels!$L$2:$M$21,2), "")</f>
        <v>Remarkable</v>
      </c>
      <c r="D87" s="22"/>
      <c r="E87" s="16">
        <v>15</v>
      </c>
      <c r="F87" s="12">
        <f t="shared" si="14"/>
        <v>9.5696717763130419</v>
      </c>
      <c r="G87" s="13" t="str">
        <f>IF(F87&lt;&gt;"", VLOOKUP(ROUNDDOWN(F87,1),Sublevels!$L$2:$M$21,2), "")</f>
        <v>Strong</v>
      </c>
      <c r="I87" s="16">
        <v>15</v>
      </c>
      <c r="J87" s="12">
        <f t="shared" si="15"/>
        <v>13.204694139889405</v>
      </c>
      <c r="K87" s="13" t="str">
        <f>IF(J87&lt;&gt;"", VLOOKUP(ROUNDDOWN(J87,1),Sublevels!$L$2:$M$21,2), "")</f>
        <v>Wonderful</v>
      </c>
      <c r="M87" s="16">
        <v>15</v>
      </c>
      <c r="N87" s="12">
        <f t="shared" si="18"/>
        <v>15.333333333333313</v>
      </c>
      <c r="O87" s="13" t="str">
        <f>IF(N87&lt;&gt;"", VLOOKUP(ROUNDDOWN(N87,1),Sublevels!$L$2:$M$11,2), "")</f>
        <v>Superb</v>
      </c>
    </row>
    <row r="88" spans="1:15" ht="15.75" x14ac:dyDescent="0.25">
      <c r="A88" s="16">
        <v>16</v>
      </c>
      <c r="B88" s="12">
        <f t="shared" si="17"/>
        <v>13.104352991117736</v>
      </c>
      <c r="C88" s="13" t="str">
        <f>IF(B88&lt;&gt;"", VLOOKUP(ROUNDDOWN(B88,1),Sublevels!$L$2:$M$21,2), "")</f>
        <v>Wonderful</v>
      </c>
      <c r="D88" s="22"/>
      <c r="E88" s="16">
        <v>16</v>
      </c>
      <c r="F88" s="12">
        <f t="shared" si="14"/>
        <v>9.6484119337933567</v>
      </c>
      <c r="G88" s="13" t="str">
        <f>IF(F88&lt;&gt;"", VLOOKUP(ROUNDDOWN(F88,1),Sublevels!$L$2:$M$21,2), "")</f>
        <v>Strong</v>
      </c>
      <c r="I88" s="16">
        <v>16</v>
      </c>
      <c r="J88" s="12">
        <f t="shared" si="15"/>
        <v>13.311077118612809</v>
      </c>
      <c r="K88" s="13" t="str">
        <f>IF(J88&lt;&gt;"", VLOOKUP(ROUNDDOWN(J88,1),Sublevels!$L$2:$M$21,2), "")</f>
        <v>Wonderful</v>
      </c>
      <c r="M88" s="16">
        <v>16</v>
      </c>
      <c r="N88" s="12">
        <f t="shared" si="18"/>
        <v>15.499999999999979</v>
      </c>
      <c r="O88" s="13" t="str">
        <f>IF(N88&lt;&gt;"", VLOOKUP(ROUNDDOWN(N88,1),Sublevels!$L$2:$M$11,2), "")</f>
        <v>Superb</v>
      </c>
    </row>
    <row r="90" spans="1:15" ht="15.75" x14ac:dyDescent="0.25">
      <c r="A90" s="33">
        <f>A68+1</f>
        <v>6</v>
      </c>
      <c r="B90" s="27">
        <f>B68+1</f>
        <v>21</v>
      </c>
      <c r="C90" s="24"/>
      <c r="D90" s="25"/>
    </row>
    <row r="91" spans="1:15" x14ac:dyDescent="0.25">
      <c r="A91" s="13" t="s">
        <v>73</v>
      </c>
      <c r="B91" s="15">
        <v>3</v>
      </c>
      <c r="C91" s="24"/>
      <c r="D91" s="25"/>
      <c r="E91" s="13" t="s">
        <v>73</v>
      </c>
      <c r="F91" s="15">
        <v>0</v>
      </c>
      <c r="G91" s="24"/>
      <c r="I91" s="13" t="s">
        <v>73</v>
      </c>
      <c r="J91" s="15">
        <v>1</v>
      </c>
      <c r="K91" s="24"/>
      <c r="M91" s="13" t="s">
        <v>73</v>
      </c>
      <c r="N91" s="15">
        <v>1</v>
      </c>
      <c r="O91" s="24"/>
    </row>
    <row r="92" spans="1:15" x14ac:dyDescent="0.25">
      <c r="A92" s="13" t="s">
        <v>95</v>
      </c>
      <c r="B92" s="23">
        <f>B88</f>
        <v>13.104352991117736</v>
      </c>
      <c r="C92" s="24"/>
      <c r="D92" s="25"/>
      <c r="E92" s="13" t="s">
        <v>95</v>
      </c>
      <c r="F92" s="23">
        <f>F88</f>
        <v>9.6484119337933567</v>
      </c>
      <c r="G92" s="24"/>
      <c r="I92" s="13" t="s">
        <v>95</v>
      </c>
      <c r="J92" s="23">
        <f>J88</f>
        <v>13.311077118612809</v>
      </c>
      <c r="K92" s="24"/>
      <c r="M92" s="13" t="s">
        <v>95</v>
      </c>
      <c r="N92" s="23">
        <f>N88</f>
        <v>15.499999999999979</v>
      </c>
      <c r="O92" s="24"/>
    </row>
    <row r="93" spans="1:15" x14ac:dyDescent="0.25">
      <c r="A93" s="13" t="s">
        <v>4</v>
      </c>
      <c r="B93" s="32">
        <f>1/VLOOKUP(B91,Sublevels!A$4:H$6,A90)</f>
        <v>9.7087378640776698E-2</v>
      </c>
      <c r="C93" s="24"/>
      <c r="D93" s="25"/>
      <c r="E93" s="13" t="s">
        <v>4</v>
      </c>
      <c r="F93" s="32">
        <f>1/VLOOKUP(F91,Sublevels!$A$17:$H$19,$A90)</f>
        <v>8.1967213114754106E-2</v>
      </c>
      <c r="G93" s="24"/>
      <c r="I93" s="13" t="s">
        <v>4</v>
      </c>
      <c r="J93" s="32">
        <f>1/VLOOKUP(J91,Sublevels!$A$29:$H$30,$A90)</f>
        <v>9.5238095238095233E-2</v>
      </c>
      <c r="K93" s="24"/>
      <c r="M93" s="13" t="s">
        <v>4</v>
      </c>
      <c r="N93" s="32">
        <f>1/VLOOKUP(N91,Sublevels!$A$23:$H$24,$A90)</f>
        <v>0.16666666666666666</v>
      </c>
      <c r="O93" s="24"/>
    </row>
    <row r="94" spans="1:15" x14ac:dyDescent="0.25">
      <c r="B94" s="5"/>
      <c r="C94" s="24"/>
      <c r="D94" s="25"/>
      <c r="F94" s="5"/>
      <c r="G94" s="24"/>
      <c r="J94" s="5"/>
      <c r="K94" s="24"/>
      <c r="N94" s="5"/>
      <c r="O94" s="24"/>
    </row>
    <row r="95" spans="1:15" ht="15.75" x14ac:dyDescent="0.25">
      <c r="A95" s="16">
        <v>1</v>
      </c>
      <c r="B95" s="12">
        <f>B92+B93</f>
        <v>13.201440369758513</v>
      </c>
      <c r="C95" s="13" t="str">
        <f>IF(B95&lt;&gt;"", VLOOKUP(ROUNDDOWN(B95,1),Sublevels!$L$2:$M$21,2), "")</f>
        <v>Wonderful</v>
      </c>
      <c r="D95" s="22"/>
      <c r="E95" s="16">
        <v>1</v>
      </c>
      <c r="F95" s="12">
        <f>F92+F93</f>
        <v>9.7303791469081116</v>
      </c>
      <c r="G95" s="13" t="str">
        <f>IF(F95&lt;&gt;"", VLOOKUP(ROUNDDOWN(F95,1),Sublevels!$L$2:$M$21,2), "")</f>
        <v>Strong</v>
      </c>
      <c r="I95" s="16">
        <v>1</v>
      </c>
      <c r="J95" s="12">
        <f>J92+J93</f>
        <v>13.406315213850904</v>
      </c>
      <c r="K95" s="13" t="str">
        <f>IF(J95&lt;&gt;"", VLOOKUP(ROUNDDOWN(J95,1),Sublevels!$L$2:$M$21,2), "")</f>
        <v>Wonderful</v>
      </c>
      <c r="M95" s="16">
        <v>1</v>
      </c>
      <c r="N95" s="12">
        <f>N92+N93</f>
        <v>15.666666666666645</v>
      </c>
      <c r="O95" s="13" t="str">
        <f>IF(N95&lt;&gt;"", VLOOKUP(ROUNDDOWN(N95,1),Sublevels!$L$2:$M$11,2), "")</f>
        <v>Superb</v>
      </c>
    </row>
    <row r="96" spans="1:15" ht="15.75" x14ac:dyDescent="0.25">
      <c r="A96" s="16">
        <v>2</v>
      </c>
      <c r="B96" s="12">
        <f>B95+B$93</f>
        <v>13.298527748399291</v>
      </c>
      <c r="C96" s="13" t="str">
        <f>IF(B96&lt;&gt;"", VLOOKUP(ROUNDDOWN(B96,1),Sublevels!$L$2:$M$21,2), "")</f>
        <v>Wonderful</v>
      </c>
      <c r="D96" s="22"/>
      <c r="E96" s="16">
        <v>2</v>
      </c>
      <c r="F96" s="12">
        <f>F95+F$93</f>
        <v>9.8123463600228664</v>
      </c>
      <c r="G96" s="13" t="str">
        <f>IF(F96&lt;&gt;"", VLOOKUP(ROUNDDOWN(F96,1),Sublevels!$L$2:$M$21,2), "")</f>
        <v>Strong</v>
      </c>
      <c r="I96" s="16">
        <v>2</v>
      </c>
      <c r="J96" s="12">
        <f>J95+J$93</f>
        <v>13.501553309088999</v>
      </c>
      <c r="K96" s="13" t="str">
        <f>IF(J96&lt;&gt;"", VLOOKUP(ROUNDDOWN(J96,1),Sublevels!$L$2:$M$21,2), "")</f>
        <v>Wonderful</v>
      </c>
      <c r="M96" s="16">
        <v>2</v>
      </c>
      <c r="N96" s="12">
        <f>N95+N$93</f>
        <v>15.833333333333311</v>
      </c>
      <c r="O96" s="13" t="str">
        <f>IF(N96&lt;&gt;"", VLOOKUP(ROUNDDOWN(N96,1),Sublevels!$L$2:$M$11,2), "")</f>
        <v>Superb</v>
      </c>
    </row>
    <row r="97" spans="1:15" ht="15.75" x14ac:dyDescent="0.25">
      <c r="A97" s="16">
        <v>3</v>
      </c>
      <c r="B97" s="12">
        <f t="shared" ref="B97:B110" si="19">B96+B$93</f>
        <v>13.395615127040069</v>
      </c>
      <c r="C97" s="13" t="str">
        <f>IF(B97&lt;&gt;"", VLOOKUP(ROUNDDOWN(B97,1),Sublevels!$L$2:$M$21,2), "")</f>
        <v>Wonderful</v>
      </c>
      <c r="D97" s="22"/>
      <c r="E97" s="16">
        <v>3</v>
      </c>
      <c r="F97" s="12">
        <f t="shared" ref="F97:F110" si="20">F96+F$93</f>
        <v>9.8943135731376213</v>
      </c>
      <c r="G97" s="13" t="str">
        <f>IF(F97&lt;&gt;"", VLOOKUP(ROUNDDOWN(F97,1),Sublevels!$L$2:$M$21,2), "")</f>
        <v>Strong</v>
      </c>
      <c r="I97" s="16">
        <v>3</v>
      </c>
      <c r="J97" s="12">
        <f t="shared" ref="J97:J110" si="21">J96+J$93</f>
        <v>13.596791404327094</v>
      </c>
      <c r="K97" s="13" t="str">
        <f>IF(J97&lt;&gt;"", VLOOKUP(ROUNDDOWN(J97,1),Sublevels!$L$2:$M$21,2), "")</f>
        <v>Wonderful</v>
      </c>
      <c r="M97" s="16">
        <v>3</v>
      </c>
      <c r="N97" s="12">
        <f t="shared" ref="N97:N110" si="22">N96+N$93</f>
        <v>15.999999999999977</v>
      </c>
      <c r="O97" s="13" t="str">
        <f>IF(N97&lt;&gt;"", VLOOKUP(ROUNDDOWN(N97,1),Sublevels!$L$2:$M$11,2), "")</f>
        <v>Superb</v>
      </c>
    </row>
    <row r="98" spans="1:15" ht="15.75" x14ac:dyDescent="0.25">
      <c r="A98" s="16">
        <v>4</v>
      </c>
      <c r="B98" s="12">
        <f t="shared" si="19"/>
        <v>13.492702505680846</v>
      </c>
      <c r="C98" s="13" t="str">
        <f>IF(B98&lt;&gt;"", VLOOKUP(ROUNDDOWN(B98,1),Sublevels!$L$2:$M$21,2), "")</f>
        <v>Wonderful</v>
      </c>
      <c r="D98" s="22"/>
      <c r="E98" s="16">
        <v>4</v>
      </c>
      <c r="F98" s="12">
        <f t="shared" si="20"/>
        <v>9.9762807862523761</v>
      </c>
      <c r="G98" s="13" t="str">
        <f>IF(F98&lt;&gt;"", VLOOKUP(ROUNDDOWN(F98,1),Sublevels!$L$2:$M$21,2), "")</f>
        <v>Strong</v>
      </c>
      <c r="I98" s="16">
        <v>4</v>
      </c>
      <c r="J98" s="12">
        <f t="shared" si="21"/>
        <v>13.692029499565189</v>
      </c>
      <c r="K98" s="13" t="str">
        <f>IF(J98&lt;&gt;"", VLOOKUP(ROUNDDOWN(J98,1),Sublevels!$L$2:$M$21,2), "")</f>
        <v>Wonderful</v>
      </c>
      <c r="M98" s="16">
        <v>4</v>
      </c>
      <c r="N98" s="12">
        <f t="shared" si="22"/>
        <v>16.166666666666643</v>
      </c>
      <c r="O98" s="13" t="str">
        <f>IF(N98&lt;&gt;"", VLOOKUP(ROUNDDOWN(N98,1),Sublevels!$L$2:$M$11,2), "")</f>
        <v>Superb</v>
      </c>
    </row>
    <row r="99" spans="1:15" ht="15.75" x14ac:dyDescent="0.25">
      <c r="A99" s="16">
        <v>5</v>
      </c>
      <c r="B99" s="12">
        <f t="shared" si="19"/>
        <v>13.589789884321624</v>
      </c>
      <c r="C99" s="13" t="str">
        <f>IF(B99&lt;&gt;"", VLOOKUP(ROUNDDOWN(B99,1),Sublevels!$L$2:$M$21,2), "")</f>
        <v>Wonderful</v>
      </c>
      <c r="D99" s="22"/>
      <c r="E99" s="16">
        <v>5</v>
      </c>
      <c r="F99" s="12">
        <f t="shared" si="20"/>
        <v>10.058247999367131</v>
      </c>
      <c r="G99" s="13" t="str">
        <f>IF(F99&lt;&gt;"", VLOOKUP(ROUNDDOWN(F99,1),Sublevels!$L$2:$M$21,2), "")</f>
        <v>Superb</v>
      </c>
      <c r="I99" s="16">
        <v>5</v>
      </c>
      <c r="J99" s="12">
        <f t="shared" si="21"/>
        <v>13.787267594803284</v>
      </c>
      <c r="K99" s="13" t="str">
        <f>IF(J99&lt;&gt;"", VLOOKUP(ROUNDDOWN(J99,1),Sublevels!$L$2:$M$21,2), "")</f>
        <v>Wonderful</v>
      </c>
      <c r="M99" s="16">
        <v>5</v>
      </c>
      <c r="N99" s="12">
        <f t="shared" si="22"/>
        <v>16.333333333333311</v>
      </c>
      <c r="O99" s="13" t="str">
        <f>IF(N99&lt;&gt;"", VLOOKUP(ROUNDDOWN(N99,1),Sublevels!$L$2:$M$11,2), "")</f>
        <v>Superb</v>
      </c>
    </row>
    <row r="100" spans="1:15" ht="15.75" x14ac:dyDescent="0.25">
      <c r="A100" s="16">
        <v>6</v>
      </c>
      <c r="B100" s="12">
        <f t="shared" si="19"/>
        <v>13.686877262962401</v>
      </c>
      <c r="C100" s="13" t="str">
        <f>IF(B100&lt;&gt;"", VLOOKUP(ROUNDDOWN(B100,1),Sublevels!$L$2:$M$21,2), "")</f>
        <v>Wonderful</v>
      </c>
      <c r="D100" s="22"/>
      <c r="E100" s="16">
        <v>6</v>
      </c>
      <c r="F100" s="12">
        <f t="shared" si="20"/>
        <v>10.140215212481886</v>
      </c>
      <c r="G100" s="13" t="str">
        <f>IF(F100&lt;&gt;"", VLOOKUP(ROUNDDOWN(F100,1),Sublevels!$L$2:$M$21,2), "")</f>
        <v>Superb</v>
      </c>
      <c r="I100" s="16">
        <v>6</v>
      </c>
      <c r="J100" s="12">
        <f t="shared" si="21"/>
        <v>13.882505690041379</v>
      </c>
      <c r="K100" s="13" t="str">
        <f>IF(J100&lt;&gt;"", VLOOKUP(ROUNDDOWN(J100,1),Sublevels!$L$2:$M$21,2), "")</f>
        <v>Wonderful</v>
      </c>
      <c r="M100" s="16">
        <v>6</v>
      </c>
      <c r="N100" s="12">
        <f t="shared" si="22"/>
        <v>16.499999999999979</v>
      </c>
      <c r="O100" s="13" t="str">
        <f>IF(N100&lt;&gt;"", VLOOKUP(ROUNDDOWN(N100,1),Sublevels!$L$2:$M$11,2), "")</f>
        <v>Superb</v>
      </c>
    </row>
    <row r="101" spans="1:15" ht="15.75" x14ac:dyDescent="0.25">
      <c r="A101" s="16">
        <v>7</v>
      </c>
      <c r="B101" s="12">
        <f t="shared" si="19"/>
        <v>13.783964641603179</v>
      </c>
      <c r="C101" s="13" t="str">
        <f>IF(B101&lt;&gt;"", VLOOKUP(ROUNDDOWN(B101,1),Sublevels!$L$2:$M$21,2), "")</f>
        <v>Wonderful</v>
      </c>
      <c r="D101" s="22"/>
      <c r="E101" s="16">
        <v>7</v>
      </c>
      <c r="F101" s="12">
        <f t="shared" si="20"/>
        <v>10.222182425596641</v>
      </c>
      <c r="G101" s="13" t="str">
        <f>IF(F101&lt;&gt;"", VLOOKUP(ROUNDDOWN(F101,1),Sublevels!$L$2:$M$21,2), "")</f>
        <v>Superb</v>
      </c>
      <c r="I101" s="16">
        <v>7</v>
      </c>
      <c r="J101" s="12">
        <f t="shared" si="21"/>
        <v>13.977743785279474</v>
      </c>
      <c r="K101" s="13" t="str">
        <f>IF(J101&lt;&gt;"", VLOOKUP(ROUNDDOWN(J101,1),Sublevels!$L$2:$M$21,2), "")</f>
        <v>Wonderful</v>
      </c>
      <c r="M101" s="16">
        <v>7</v>
      </c>
      <c r="N101" s="12">
        <f t="shared" si="22"/>
        <v>16.666666666666647</v>
      </c>
      <c r="O101" s="13" t="str">
        <f>IF(N101&lt;&gt;"", VLOOKUP(ROUNDDOWN(N101,1),Sublevels!$L$2:$M$11,2), "")</f>
        <v>Superb</v>
      </c>
    </row>
    <row r="102" spans="1:15" ht="15.75" x14ac:dyDescent="0.25">
      <c r="A102" s="16">
        <v>8</v>
      </c>
      <c r="B102" s="12">
        <f t="shared" si="19"/>
        <v>13.881052020243956</v>
      </c>
      <c r="C102" s="13" t="str">
        <f>IF(B102&lt;&gt;"", VLOOKUP(ROUNDDOWN(B102,1),Sublevels!$L$2:$M$21,2), "")</f>
        <v>Wonderful</v>
      </c>
      <c r="D102" s="22"/>
      <c r="E102" s="16">
        <v>8</v>
      </c>
      <c r="F102" s="12">
        <f t="shared" si="20"/>
        <v>10.304149638711396</v>
      </c>
      <c r="G102" s="13" t="str">
        <f>IF(F102&lt;&gt;"", VLOOKUP(ROUNDDOWN(F102,1),Sublevels!$L$2:$M$21,2), "")</f>
        <v>Superb</v>
      </c>
      <c r="I102" s="16">
        <v>8</v>
      </c>
      <c r="J102" s="12">
        <f t="shared" si="21"/>
        <v>14.072981880517569</v>
      </c>
      <c r="K102" s="13" t="str">
        <f>IF(J102&lt;&gt;"", VLOOKUP(ROUNDDOWN(J102,1),Sublevels!$L$2:$M$21,2), "")</f>
        <v>Exceptional</v>
      </c>
      <c r="M102" s="16">
        <v>8</v>
      </c>
      <c r="N102" s="12">
        <f t="shared" si="22"/>
        <v>16.833333333333314</v>
      </c>
      <c r="O102" s="13" t="str">
        <f>IF(N102&lt;&gt;"", VLOOKUP(ROUNDDOWN(N102,1),Sublevels!$L$2:$M$11,2), "")</f>
        <v>Superb</v>
      </c>
    </row>
    <row r="103" spans="1:15" ht="15.75" x14ac:dyDescent="0.25">
      <c r="A103" s="16">
        <v>9</v>
      </c>
      <c r="B103" s="12">
        <f t="shared" si="19"/>
        <v>13.978139398884734</v>
      </c>
      <c r="C103" s="13" t="str">
        <f>IF(B103&lt;&gt;"", VLOOKUP(ROUNDDOWN(B103,1),Sublevels!$L$2:$M$21,2), "")</f>
        <v>Wonderful</v>
      </c>
      <c r="D103" s="22"/>
      <c r="E103" s="16">
        <v>9</v>
      </c>
      <c r="F103" s="12">
        <f t="shared" si="20"/>
        <v>10.38611685182615</v>
      </c>
      <c r="G103" s="13" t="str">
        <f>IF(F103&lt;&gt;"", VLOOKUP(ROUNDDOWN(F103,1),Sublevels!$L$2:$M$21,2), "")</f>
        <v>Superb</v>
      </c>
      <c r="I103" s="16">
        <v>9</v>
      </c>
      <c r="J103" s="12">
        <f t="shared" si="21"/>
        <v>14.168219975755663</v>
      </c>
      <c r="K103" s="13" t="str">
        <f>IF(J103&lt;&gt;"", VLOOKUP(ROUNDDOWN(J103,1),Sublevels!$L$2:$M$21,2), "")</f>
        <v>Exceptional</v>
      </c>
      <c r="M103" s="16">
        <v>9</v>
      </c>
      <c r="N103" s="12">
        <f t="shared" si="22"/>
        <v>16.999999999999982</v>
      </c>
      <c r="O103" s="13" t="str">
        <f>IF(N103&lt;&gt;"", VLOOKUP(ROUNDDOWN(N103,1),Sublevels!$L$2:$M$11,2), "")</f>
        <v>Superb</v>
      </c>
    </row>
    <row r="104" spans="1:15" ht="15.75" x14ac:dyDescent="0.25">
      <c r="A104" s="16">
        <v>10</v>
      </c>
      <c r="B104" s="12">
        <f t="shared" si="19"/>
        <v>14.075226777525511</v>
      </c>
      <c r="C104" s="13" t="str">
        <f>IF(B104&lt;&gt;"", VLOOKUP(ROUNDDOWN(B104,1),Sublevels!$L$2:$M$21,2), "")</f>
        <v>Exceptional</v>
      </c>
      <c r="D104" s="22"/>
      <c r="E104" s="16">
        <v>10</v>
      </c>
      <c r="F104" s="12">
        <f t="shared" si="20"/>
        <v>10.468084064940905</v>
      </c>
      <c r="G104" s="13" t="str">
        <f>IF(F104&lt;&gt;"", VLOOKUP(ROUNDDOWN(F104,1),Sublevels!$L$2:$M$21,2), "")</f>
        <v>Superb</v>
      </c>
      <c r="I104" s="16">
        <v>10</v>
      </c>
      <c r="J104" s="12">
        <f t="shared" si="21"/>
        <v>14.263458070993758</v>
      </c>
      <c r="K104" s="13" t="str">
        <f>IF(J104&lt;&gt;"", VLOOKUP(ROUNDDOWN(J104,1),Sublevels!$L$2:$M$21,2), "")</f>
        <v>Exceptional</v>
      </c>
      <c r="M104" s="16">
        <v>10</v>
      </c>
      <c r="N104" s="12">
        <f t="shared" si="22"/>
        <v>17.16666666666665</v>
      </c>
      <c r="O104" s="13" t="str">
        <f>IF(N104&lt;&gt;"", VLOOKUP(ROUNDDOWN(N104,1),Sublevels!$L$2:$M$11,2), "")</f>
        <v>Superb</v>
      </c>
    </row>
    <row r="105" spans="1:15" ht="15.75" x14ac:dyDescent="0.25">
      <c r="A105" s="16">
        <v>11</v>
      </c>
      <c r="B105" s="12">
        <f t="shared" si="19"/>
        <v>14.172314156166289</v>
      </c>
      <c r="C105" s="13" t="str">
        <f>IF(B105&lt;&gt;"", VLOOKUP(ROUNDDOWN(B105,1),Sublevels!$L$2:$M$21,2), "")</f>
        <v>Exceptional</v>
      </c>
      <c r="D105" s="22"/>
      <c r="E105" s="16">
        <v>11</v>
      </c>
      <c r="F105" s="12">
        <f t="shared" si="20"/>
        <v>10.55005127805566</v>
      </c>
      <c r="G105" s="13" t="str">
        <f>IF(F105&lt;&gt;"", VLOOKUP(ROUNDDOWN(F105,1),Sublevels!$L$2:$M$21,2), "")</f>
        <v>Superb</v>
      </c>
      <c r="I105" s="16">
        <v>11</v>
      </c>
      <c r="J105" s="12">
        <f t="shared" si="21"/>
        <v>14.358696166231853</v>
      </c>
      <c r="K105" s="13" t="str">
        <f>IF(J105&lt;&gt;"", VLOOKUP(ROUNDDOWN(J105,1),Sublevels!$L$2:$M$21,2), "")</f>
        <v>Exceptional</v>
      </c>
      <c r="M105" s="16">
        <v>11</v>
      </c>
      <c r="N105" s="12">
        <f t="shared" si="22"/>
        <v>17.333333333333318</v>
      </c>
      <c r="O105" s="13" t="str">
        <f>IF(N105&lt;&gt;"", VLOOKUP(ROUNDDOWN(N105,1),Sublevels!$L$2:$M$11,2), "")</f>
        <v>Superb</v>
      </c>
    </row>
    <row r="106" spans="1:15" ht="15.75" x14ac:dyDescent="0.25">
      <c r="A106" s="16">
        <v>12</v>
      </c>
      <c r="B106" s="12">
        <f t="shared" si="19"/>
        <v>14.269401534807066</v>
      </c>
      <c r="C106" s="13" t="str">
        <f>IF(B106&lt;&gt;"", VLOOKUP(ROUNDDOWN(B106,1),Sublevels!$L$2:$M$21,2), "")</f>
        <v>Exceptional</v>
      </c>
      <c r="D106" s="22"/>
      <c r="E106" s="16">
        <v>12</v>
      </c>
      <c r="F106" s="12">
        <f t="shared" si="20"/>
        <v>10.632018491170415</v>
      </c>
      <c r="G106" s="13" t="str">
        <f>IF(F106&lt;&gt;"", VLOOKUP(ROUNDDOWN(F106,1),Sublevels!$L$2:$M$21,2), "")</f>
        <v>Superb</v>
      </c>
      <c r="I106" s="16">
        <v>12</v>
      </c>
      <c r="J106" s="12">
        <f t="shared" si="21"/>
        <v>14.453934261469948</v>
      </c>
      <c r="K106" s="13" t="str">
        <f>IF(J106&lt;&gt;"", VLOOKUP(ROUNDDOWN(J106,1),Sublevels!$L$2:$M$21,2), "")</f>
        <v>Exceptional</v>
      </c>
      <c r="M106" s="16">
        <v>12</v>
      </c>
      <c r="N106" s="12">
        <f t="shared" si="22"/>
        <v>17.499999999999986</v>
      </c>
      <c r="O106" s="13" t="str">
        <f>IF(N106&lt;&gt;"", VLOOKUP(ROUNDDOWN(N106,1),Sublevels!$L$2:$M$11,2), "")</f>
        <v>Superb</v>
      </c>
    </row>
    <row r="107" spans="1:15" ht="15.75" x14ac:dyDescent="0.25">
      <c r="A107" s="16">
        <v>13</v>
      </c>
      <c r="B107" s="12">
        <f t="shared" si="19"/>
        <v>14.366488913447844</v>
      </c>
      <c r="C107" s="13" t="str">
        <f>IF(B107&lt;&gt;"", VLOOKUP(ROUNDDOWN(B107,1),Sublevels!$L$2:$M$21,2), "")</f>
        <v>Exceptional</v>
      </c>
      <c r="D107" s="22"/>
      <c r="E107" s="16">
        <v>13</v>
      </c>
      <c r="F107" s="12">
        <f t="shared" si="20"/>
        <v>10.71398570428517</v>
      </c>
      <c r="G107" s="13" t="str">
        <f>IF(F107&lt;&gt;"", VLOOKUP(ROUNDDOWN(F107,1),Sublevels!$L$2:$M$21,2), "")</f>
        <v>Superb</v>
      </c>
      <c r="I107" s="16">
        <v>13</v>
      </c>
      <c r="J107" s="12">
        <f t="shared" si="21"/>
        <v>14.549172356708043</v>
      </c>
      <c r="K107" s="13" t="str">
        <f>IF(J107&lt;&gt;"", VLOOKUP(ROUNDDOWN(J107,1),Sublevels!$L$2:$M$21,2), "")</f>
        <v>Exceptional</v>
      </c>
      <c r="M107" s="16">
        <v>13</v>
      </c>
      <c r="N107" s="12">
        <f t="shared" si="22"/>
        <v>17.666666666666654</v>
      </c>
      <c r="O107" s="13" t="str">
        <f>IF(N107&lt;&gt;"", VLOOKUP(ROUNDDOWN(N107,1),Sublevels!$L$2:$M$11,2), "")</f>
        <v>Superb</v>
      </c>
    </row>
    <row r="108" spans="1:15" ht="15.75" x14ac:dyDescent="0.25">
      <c r="A108" s="16">
        <v>14</v>
      </c>
      <c r="B108" s="12">
        <f t="shared" si="19"/>
        <v>14.463576292088621</v>
      </c>
      <c r="C108" s="13" t="str">
        <f>IF(B108&lt;&gt;"", VLOOKUP(ROUNDDOWN(B108,1),Sublevels!$L$2:$M$21,2), "")</f>
        <v>Exceptional</v>
      </c>
      <c r="D108" s="22"/>
      <c r="E108" s="16">
        <v>14</v>
      </c>
      <c r="F108" s="12">
        <f t="shared" si="20"/>
        <v>10.795952917399925</v>
      </c>
      <c r="G108" s="13" t="str">
        <f>IF(F108&lt;&gt;"", VLOOKUP(ROUNDDOWN(F108,1),Sublevels!$L$2:$M$21,2), "")</f>
        <v>Superb</v>
      </c>
      <c r="I108" s="16">
        <v>14</v>
      </c>
      <c r="J108" s="12">
        <f t="shared" si="21"/>
        <v>14.644410451946138</v>
      </c>
      <c r="K108" s="13" t="str">
        <f>IF(J108&lt;&gt;"", VLOOKUP(ROUNDDOWN(J108,1),Sublevels!$L$2:$M$21,2), "")</f>
        <v>Exceptional</v>
      </c>
      <c r="M108" s="16">
        <v>14</v>
      </c>
      <c r="N108" s="12">
        <f t="shared" si="22"/>
        <v>17.833333333333321</v>
      </c>
      <c r="O108" s="13" t="str">
        <f>IF(N108&lt;&gt;"", VLOOKUP(ROUNDDOWN(N108,1),Sublevels!$L$2:$M$11,2), "")</f>
        <v>Superb</v>
      </c>
    </row>
    <row r="109" spans="1:15" ht="15.75" x14ac:dyDescent="0.25">
      <c r="A109" s="16">
        <v>15</v>
      </c>
      <c r="B109" s="12">
        <f t="shared" si="19"/>
        <v>14.560663670729399</v>
      </c>
      <c r="C109" s="13" t="str">
        <f>IF(B109&lt;&gt;"", VLOOKUP(ROUNDDOWN(B109,1),Sublevels!$L$2:$M$21,2), "")</f>
        <v>Exceptional</v>
      </c>
      <c r="D109" s="22"/>
      <c r="E109" s="16">
        <v>15</v>
      </c>
      <c r="F109" s="12">
        <f t="shared" si="20"/>
        <v>10.87792013051468</v>
      </c>
      <c r="G109" s="13" t="str">
        <f>IF(F109&lt;&gt;"", VLOOKUP(ROUNDDOWN(F109,1),Sublevels!$L$2:$M$21,2), "")</f>
        <v>Superb</v>
      </c>
      <c r="I109" s="16">
        <v>15</v>
      </c>
      <c r="J109" s="12">
        <f t="shared" si="21"/>
        <v>14.739648547184233</v>
      </c>
      <c r="K109" s="13" t="str">
        <f>IF(J109&lt;&gt;"", VLOOKUP(ROUNDDOWN(J109,1),Sublevels!$L$2:$M$21,2), "")</f>
        <v>Exceptional</v>
      </c>
      <c r="M109" s="16">
        <v>15</v>
      </c>
      <c r="N109" s="12">
        <f t="shared" si="22"/>
        <v>17.999999999999989</v>
      </c>
      <c r="O109" s="13" t="str">
        <f>IF(N109&lt;&gt;"", VLOOKUP(ROUNDDOWN(N109,1),Sublevels!$L$2:$M$11,2), "")</f>
        <v>Superb</v>
      </c>
    </row>
    <row r="110" spans="1:15" ht="15.75" x14ac:dyDescent="0.25">
      <c r="A110" s="16">
        <v>16</v>
      </c>
      <c r="B110" s="12">
        <f t="shared" si="19"/>
        <v>14.657751049370177</v>
      </c>
      <c r="C110" s="13" t="str">
        <f>IF(B110&lt;&gt;"", VLOOKUP(ROUNDDOWN(B110,1),Sublevels!$L$2:$M$21,2), "")</f>
        <v>Exceptional</v>
      </c>
      <c r="D110" s="22"/>
      <c r="E110" s="16">
        <v>16</v>
      </c>
      <c r="F110" s="12">
        <f t="shared" si="20"/>
        <v>10.959887343629434</v>
      </c>
      <c r="G110" s="13" t="str">
        <f>IF(F110&lt;&gt;"", VLOOKUP(ROUNDDOWN(F110,1),Sublevels!$L$2:$M$21,2), "")</f>
        <v>Superb</v>
      </c>
      <c r="I110" s="16">
        <v>16</v>
      </c>
      <c r="J110" s="12">
        <f t="shared" si="21"/>
        <v>14.834886642422328</v>
      </c>
      <c r="K110" s="13" t="str">
        <f>IF(J110&lt;&gt;"", VLOOKUP(ROUNDDOWN(J110,1),Sublevels!$L$2:$M$21,2), "")</f>
        <v>Exceptional</v>
      </c>
      <c r="M110" s="16">
        <v>16</v>
      </c>
      <c r="N110" s="12">
        <f t="shared" si="22"/>
        <v>18.166666666666657</v>
      </c>
      <c r="O110" s="13" t="str">
        <f>IF(N110&lt;&gt;"", VLOOKUP(ROUNDDOWN(N110,1),Sublevels!$L$2:$M$11,2), "")</f>
        <v>Superb</v>
      </c>
    </row>
    <row r="112" spans="1:15" ht="15.75" x14ac:dyDescent="0.25">
      <c r="A112" s="33">
        <f>A90+1</f>
        <v>7</v>
      </c>
      <c r="B112" s="27">
        <f>B90+1</f>
        <v>22</v>
      </c>
      <c r="C112" s="24"/>
      <c r="D112" s="25"/>
    </row>
    <row r="113" spans="1:15" x14ac:dyDescent="0.25">
      <c r="A113" s="13" t="s">
        <v>73</v>
      </c>
      <c r="B113" s="15">
        <v>3</v>
      </c>
      <c r="C113" s="24"/>
      <c r="D113" s="25"/>
      <c r="E113" s="13" t="s">
        <v>73</v>
      </c>
      <c r="F113" s="15">
        <v>0</v>
      </c>
      <c r="G113" s="24"/>
      <c r="I113" s="13" t="s">
        <v>73</v>
      </c>
      <c r="J113" s="15">
        <v>1</v>
      </c>
      <c r="K113" s="24"/>
      <c r="M113" s="13" t="s">
        <v>73</v>
      </c>
      <c r="N113" s="15">
        <v>1</v>
      </c>
      <c r="O113" s="24"/>
    </row>
    <row r="114" spans="1:15" x14ac:dyDescent="0.25">
      <c r="A114" s="13" t="s">
        <v>95</v>
      </c>
      <c r="B114" s="23">
        <f>B110</f>
        <v>14.657751049370177</v>
      </c>
      <c r="C114" s="24"/>
      <c r="D114" s="25"/>
      <c r="E114" s="13" t="s">
        <v>95</v>
      </c>
      <c r="F114" s="23">
        <f>F110</f>
        <v>10.959887343629434</v>
      </c>
      <c r="G114" s="24"/>
      <c r="I114" s="13" t="s">
        <v>95</v>
      </c>
      <c r="J114" s="23">
        <f>J110</f>
        <v>14.834886642422328</v>
      </c>
      <c r="K114" s="24"/>
      <c r="M114" s="13" t="s">
        <v>95</v>
      </c>
      <c r="N114" s="23">
        <f>N110</f>
        <v>18.166666666666657</v>
      </c>
      <c r="O114" s="24"/>
    </row>
    <row r="115" spans="1:15" x14ac:dyDescent="0.25">
      <c r="A115" s="13" t="s">
        <v>4</v>
      </c>
      <c r="B115" s="32">
        <f>1/VLOOKUP(B113,Sublevels!A$4:H$6,A112)</f>
        <v>8.771929824561403E-2</v>
      </c>
      <c r="C115" s="24"/>
      <c r="D115" s="25"/>
      <c r="E115" s="13" t="s">
        <v>4</v>
      </c>
      <c r="F115" s="32">
        <f>1/VLOOKUP(F113,Sublevels!$A$17:$H$19,$A112)</f>
        <v>8.5470085470085472E-2</v>
      </c>
      <c r="G115" s="24"/>
      <c r="I115" s="13" t="s">
        <v>4</v>
      </c>
      <c r="J115" s="32">
        <f>1/VLOOKUP(J113,Sublevels!$A$29:$H$30,$A112)</f>
        <v>8.6206896551724144E-2</v>
      </c>
      <c r="K115" s="24"/>
      <c r="M115" s="13" t="s">
        <v>4</v>
      </c>
      <c r="N115" s="32">
        <f>1/VLOOKUP(N113,Sublevels!$A$23:$H$24,$A112)</f>
        <v>0.16666666666666666</v>
      </c>
      <c r="O115" s="24"/>
    </row>
    <row r="116" spans="1:15" x14ac:dyDescent="0.25">
      <c r="B116" s="5"/>
      <c r="C116" s="24"/>
      <c r="D116" s="25"/>
      <c r="F116" s="5"/>
      <c r="G116" s="24"/>
      <c r="J116" s="5"/>
      <c r="K116" s="24"/>
      <c r="N116" s="5"/>
      <c r="O116" s="24"/>
    </row>
    <row r="117" spans="1:15" ht="15.75" x14ac:dyDescent="0.25">
      <c r="A117" s="16">
        <v>1</v>
      </c>
      <c r="B117" s="12">
        <f>B114+B115</f>
        <v>14.745470347615791</v>
      </c>
      <c r="C117" s="13" t="str">
        <f>IF(B117&lt;&gt;"", VLOOKUP(ROUNDDOWN(B117,1),Sublevels!$L$2:$M$21,2), "")</f>
        <v>Exceptional</v>
      </c>
      <c r="D117" s="22"/>
      <c r="E117" s="16">
        <v>1</v>
      </c>
      <c r="F117" s="12">
        <f>F114+F115</f>
        <v>11.04535742909952</v>
      </c>
      <c r="G117" s="13" t="str">
        <f>IF(F117&lt;&gt;"", VLOOKUP(ROUNDDOWN(F117,1),Sublevels!$L$2:$M$21,2), "")</f>
        <v>Quality</v>
      </c>
      <c r="I117" s="16">
        <v>1</v>
      </c>
      <c r="J117" s="12">
        <f>J114+J115</f>
        <v>14.921093538974052</v>
      </c>
      <c r="K117" s="13" t="str">
        <f>IF(J117&lt;&gt;"", VLOOKUP(ROUNDDOWN(J117,1),Sublevels!$L$2:$M$21,2), "")</f>
        <v>Exceptional</v>
      </c>
      <c r="M117" s="16">
        <v>1</v>
      </c>
      <c r="N117" s="12">
        <f>N114+N115</f>
        <v>18.333333333333325</v>
      </c>
      <c r="O117" s="13" t="str">
        <f>IF(N117&lt;&gt;"", VLOOKUP(ROUNDDOWN(N117,1),Sublevels!$L$2:$M$11,2), "")</f>
        <v>Superb</v>
      </c>
    </row>
    <row r="118" spans="1:15" ht="15.75" x14ac:dyDescent="0.25">
      <c r="A118" s="16">
        <v>2</v>
      </c>
      <c r="B118" s="12">
        <f>B117+B$115</f>
        <v>14.833189645861406</v>
      </c>
      <c r="C118" s="13" t="str">
        <f>IF(B118&lt;&gt;"", VLOOKUP(ROUNDDOWN(B118,1),Sublevels!$L$2:$M$21,2), "")</f>
        <v>Exceptional</v>
      </c>
      <c r="D118" s="22"/>
      <c r="E118" s="16">
        <v>2</v>
      </c>
      <c r="F118" s="12">
        <f>F117+F$115</f>
        <v>11.130827514569605</v>
      </c>
      <c r="G118" s="13" t="str">
        <f>IF(F118&lt;&gt;"", VLOOKUP(ROUNDDOWN(F118,1),Sublevels!$L$2:$M$21,2), "")</f>
        <v>Quality</v>
      </c>
      <c r="I118" s="16">
        <v>2</v>
      </c>
      <c r="J118" s="12">
        <f>J117+J$115</f>
        <v>15.007300435525776</v>
      </c>
      <c r="K118" s="13" t="str">
        <f>IF(J118&lt;&gt;"", VLOOKUP(ROUNDDOWN(J118,1),Sublevels!$L$2:$M$21,2), "")</f>
        <v>Sensational</v>
      </c>
      <c r="M118" s="16">
        <v>2</v>
      </c>
      <c r="N118" s="12">
        <f>N117+N$115</f>
        <v>18.499999999999993</v>
      </c>
      <c r="O118" s="13" t="str">
        <f>IF(N118&lt;&gt;"", VLOOKUP(ROUNDDOWN(N118,1),Sublevels!$L$2:$M$11,2), "")</f>
        <v>Superb</v>
      </c>
    </row>
    <row r="119" spans="1:15" ht="15.75" x14ac:dyDescent="0.25">
      <c r="A119" s="16">
        <v>3</v>
      </c>
      <c r="B119" s="12">
        <f>B118+B$115</f>
        <v>14.920908944107021</v>
      </c>
      <c r="C119" s="13" t="str">
        <f>IF(B119&lt;&gt;"", VLOOKUP(ROUNDDOWN(B119,1),Sublevels!$L$2:$M$21,2), "")</f>
        <v>Exceptional</v>
      </c>
      <c r="D119" s="22"/>
      <c r="E119" s="16">
        <v>3</v>
      </c>
      <c r="F119" s="12">
        <f t="shared" ref="F119:F132" si="23">F118+F$115</f>
        <v>11.21629760003969</v>
      </c>
      <c r="G119" s="13" t="str">
        <f>IF(F119&lt;&gt;"", VLOOKUP(ROUNDDOWN(F119,1),Sublevels!$L$2:$M$21,2), "")</f>
        <v>Quality</v>
      </c>
      <c r="I119" s="16">
        <v>3</v>
      </c>
      <c r="J119" s="12">
        <f t="shared" ref="J119:J132" si="24">J118+J$115</f>
        <v>15.0935073320775</v>
      </c>
      <c r="K119" s="13" t="str">
        <f>IF(J119&lt;&gt;"", VLOOKUP(ROUNDDOWN(J119,1),Sublevels!$L$2:$M$21,2), "")</f>
        <v>Sensational</v>
      </c>
      <c r="M119" s="16">
        <v>3</v>
      </c>
      <c r="N119" s="12">
        <f t="shared" ref="N119:N132" si="25">N118+N$115</f>
        <v>18.666666666666661</v>
      </c>
      <c r="O119" s="13" t="str">
        <f>IF(N119&lt;&gt;"", VLOOKUP(ROUNDDOWN(N119,1),Sublevels!$L$2:$M$11,2), "")</f>
        <v>Superb</v>
      </c>
    </row>
    <row r="120" spans="1:15" ht="15.75" x14ac:dyDescent="0.25">
      <c r="A120" s="16">
        <v>4</v>
      </c>
      <c r="B120" s="12">
        <f t="shared" ref="B119:B132" si="26">B119+B$115</f>
        <v>15.008628242352636</v>
      </c>
      <c r="C120" s="13" t="str">
        <f>IF(B120&lt;&gt;"", VLOOKUP(ROUNDDOWN(B120,1),Sublevels!$L$2:$M$21,2), "")</f>
        <v>Sensational</v>
      </c>
      <c r="D120" s="22"/>
      <c r="E120" s="16">
        <v>4</v>
      </c>
      <c r="F120" s="12">
        <f t="shared" si="23"/>
        <v>11.301767685509775</v>
      </c>
      <c r="G120" s="13" t="str">
        <f>IF(F120&lt;&gt;"", VLOOKUP(ROUNDDOWN(F120,1),Sublevels!$L$2:$M$21,2), "")</f>
        <v>Quality</v>
      </c>
      <c r="I120" s="16">
        <v>4</v>
      </c>
      <c r="J120" s="12">
        <f t="shared" si="24"/>
        <v>15.179714228629225</v>
      </c>
      <c r="K120" s="13" t="str">
        <f>IF(J120&lt;&gt;"", VLOOKUP(ROUNDDOWN(J120,1),Sublevels!$L$2:$M$21,2), "")</f>
        <v>Sensational</v>
      </c>
      <c r="M120" s="16">
        <v>4</v>
      </c>
      <c r="N120" s="12">
        <f t="shared" si="25"/>
        <v>18.833333333333329</v>
      </c>
      <c r="O120" s="13" t="str">
        <f>IF(N120&lt;&gt;"", VLOOKUP(ROUNDDOWN(N120,1),Sublevels!$L$2:$M$11,2), "")</f>
        <v>Superb</v>
      </c>
    </row>
    <row r="121" spans="1:15" ht="15.75" x14ac:dyDescent="0.25">
      <c r="A121" s="16">
        <v>5</v>
      </c>
      <c r="B121" s="12">
        <f t="shared" si="26"/>
        <v>15.09634754059825</v>
      </c>
      <c r="C121" s="13" t="str">
        <f>IF(B121&lt;&gt;"", VLOOKUP(ROUNDDOWN(B121,1),Sublevels!$L$2:$M$21,2), "")</f>
        <v>Sensational</v>
      </c>
      <c r="D121" s="22"/>
      <c r="E121" s="16">
        <v>5</v>
      </c>
      <c r="F121" s="12">
        <f t="shared" si="23"/>
        <v>11.38723777097986</v>
      </c>
      <c r="G121" s="13" t="str">
        <f>IF(F121&lt;&gt;"", VLOOKUP(ROUNDDOWN(F121,1),Sublevels!$L$2:$M$21,2), "")</f>
        <v>Quality</v>
      </c>
      <c r="I121" s="16">
        <v>5</v>
      </c>
      <c r="J121" s="12">
        <f t="shared" si="24"/>
        <v>15.265921125180949</v>
      </c>
      <c r="K121" s="13" t="str">
        <f>IF(J121&lt;&gt;"", VLOOKUP(ROUNDDOWN(J121,1),Sublevels!$L$2:$M$21,2), "")</f>
        <v>Sensational</v>
      </c>
      <c r="M121" s="16">
        <v>5</v>
      </c>
      <c r="N121" s="12">
        <f t="shared" si="25"/>
        <v>18.999999999999996</v>
      </c>
      <c r="O121" s="13" t="str">
        <f>IF(N121&lt;&gt;"", VLOOKUP(ROUNDDOWN(N121,1),Sublevels!$L$2:$M$11,2), "")</f>
        <v>Superb</v>
      </c>
    </row>
    <row r="122" spans="1:15" ht="15.75" x14ac:dyDescent="0.25">
      <c r="A122" s="16">
        <v>6</v>
      </c>
      <c r="B122" s="12">
        <f t="shared" si="26"/>
        <v>15.184066838843865</v>
      </c>
      <c r="C122" s="13" t="str">
        <f>IF(B122&lt;&gt;"", VLOOKUP(ROUNDDOWN(B122,1),Sublevels!$L$2:$M$21,2), "")</f>
        <v>Sensational</v>
      </c>
      <c r="D122" s="22"/>
      <c r="E122" s="16">
        <v>6</v>
      </c>
      <c r="F122" s="12">
        <f t="shared" si="23"/>
        <v>11.472707856449945</v>
      </c>
      <c r="G122" s="13" t="str">
        <f>IF(F122&lt;&gt;"", VLOOKUP(ROUNDDOWN(F122,1),Sublevels!$L$2:$M$21,2), "")</f>
        <v>Quality</v>
      </c>
      <c r="I122" s="16">
        <v>6</v>
      </c>
      <c r="J122" s="12">
        <f t="shared" si="24"/>
        <v>15.352128021732673</v>
      </c>
      <c r="K122" s="13" t="str">
        <f>IF(J122&lt;&gt;"", VLOOKUP(ROUNDDOWN(J122,1),Sublevels!$L$2:$M$21,2), "")</f>
        <v>Sensational</v>
      </c>
      <c r="M122" s="16">
        <v>6</v>
      </c>
      <c r="N122" s="12">
        <f t="shared" si="25"/>
        <v>19.166666666666664</v>
      </c>
      <c r="O122" s="13" t="str">
        <f>IF(N122&lt;&gt;"", VLOOKUP(ROUNDDOWN(N122,1),Sublevels!$L$2:$M$11,2), "")</f>
        <v>Superb</v>
      </c>
    </row>
    <row r="123" spans="1:15" ht="15.75" x14ac:dyDescent="0.25">
      <c r="A123" s="16">
        <v>7</v>
      </c>
      <c r="B123" s="12">
        <f t="shared" si="26"/>
        <v>15.27178613708948</v>
      </c>
      <c r="C123" s="13" t="str">
        <f>IF(B123&lt;&gt;"", VLOOKUP(ROUNDDOWN(B123,1),Sublevels!$L$2:$M$21,2), "")</f>
        <v>Sensational</v>
      </c>
      <c r="D123" s="22"/>
      <c r="E123" s="16">
        <v>7</v>
      </c>
      <c r="F123" s="12">
        <f t="shared" si="23"/>
        <v>11.558177941920031</v>
      </c>
      <c r="G123" s="13" t="str">
        <f>IF(F123&lt;&gt;"", VLOOKUP(ROUNDDOWN(F123,1),Sublevels!$L$2:$M$21,2), "")</f>
        <v>Quality</v>
      </c>
      <c r="I123" s="16">
        <v>7</v>
      </c>
      <c r="J123" s="12">
        <f t="shared" si="24"/>
        <v>15.438334918284397</v>
      </c>
      <c r="K123" s="13" t="str">
        <f>IF(J123&lt;&gt;"", VLOOKUP(ROUNDDOWN(J123,1),Sublevels!$L$2:$M$21,2), "")</f>
        <v>Sensational</v>
      </c>
      <c r="M123" s="16">
        <v>7</v>
      </c>
      <c r="N123" s="12">
        <f t="shared" si="25"/>
        <v>19.333333333333332</v>
      </c>
      <c r="O123" s="13" t="str">
        <f>IF(N123&lt;&gt;"", VLOOKUP(ROUNDDOWN(N123,1),Sublevels!$L$2:$M$11,2), "")</f>
        <v>Superb</v>
      </c>
    </row>
    <row r="124" spans="1:15" ht="15.75" x14ac:dyDescent="0.25">
      <c r="A124" s="16">
        <v>8</v>
      </c>
      <c r="B124" s="12">
        <f t="shared" si="26"/>
        <v>15.359505435335095</v>
      </c>
      <c r="C124" s="13" t="str">
        <f>IF(B124&lt;&gt;"", VLOOKUP(ROUNDDOWN(B124,1),Sublevels!$L$2:$M$21,2), "")</f>
        <v>Sensational</v>
      </c>
      <c r="D124" s="22"/>
      <c r="E124" s="16">
        <v>8</v>
      </c>
      <c r="F124" s="12">
        <f t="shared" si="23"/>
        <v>11.643648027390116</v>
      </c>
      <c r="G124" s="13" t="str">
        <f>IF(F124&lt;&gt;"", VLOOKUP(ROUNDDOWN(F124,1),Sublevels!$L$2:$M$21,2), "")</f>
        <v>Quality</v>
      </c>
      <c r="I124" s="16">
        <v>8</v>
      </c>
      <c r="J124" s="12">
        <f t="shared" si="24"/>
        <v>15.524541814836121</v>
      </c>
      <c r="K124" s="13" t="str">
        <f>IF(J124&lt;&gt;"", VLOOKUP(ROUNDDOWN(J124,1),Sublevels!$L$2:$M$21,2), "")</f>
        <v>Sensational</v>
      </c>
      <c r="M124" s="16">
        <v>8</v>
      </c>
      <c r="N124" s="12">
        <f t="shared" si="25"/>
        <v>19.5</v>
      </c>
      <c r="O124" s="13" t="str">
        <f>IF(N124&lt;&gt;"", VLOOKUP(ROUNDDOWN(N124,1),Sublevels!$L$2:$M$11,2), "")</f>
        <v>Superb</v>
      </c>
    </row>
    <row r="125" spans="1:15" ht="15.75" x14ac:dyDescent="0.25">
      <c r="A125" s="16">
        <v>9</v>
      </c>
      <c r="B125" s="12">
        <f t="shared" si="26"/>
        <v>15.447224733580709</v>
      </c>
      <c r="C125" s="13" t="str">
        <f>IF(B125&lt;&gt;"", VLOOKUP(ROUNDDOWN(B125,1),Sublevels!$L$2:$M$21,2), "")</f>
        <v>Sensational</v>
      </c>
      <c r="D125" s="22"/>
      <c r="E125" s="16">
        <v>9</v>
      </c>
      <c r="F125" s="12">
        <f t="shared" si="23"/>
        <v>11.729118112860201</v>
      </c>
      <c r="G125" s="13" t="str">
        <f>IF(F125&lt;&gt;"", VLOOKUP(ROUNDDOWN(F125,1),Sublevels!$L$2:$M$21,2), "")</f>
        <v>Quality</v>
      </c>
      <c r="I125" s="16">
        <v>9</v>
      </c>
      <c r="J125" s="12">
        <f t="shared" si="24"/>
        <v>15.610748711387846</v>
      </c>
      <c r="K125" s="13" t="str">
        <f>IF(J125&lt;&gt;"", VLOOKUP(ROUNDDOWN(J125,1),Sublevels!$L$2:$M$21,2), "")</f>
        <v>Sensational</v>
      </c>
      <c r="M125" s="16">
        <v>9</v>
      </c>
      <c r="N125" s="12">
        <f t="shared" si="25"/>
        <v>19.666666666666668</v>
      </c>
      <c r="O125" s="13" t="str">
        <f>IF(N125&lt;&gt;"", VLOOKUP(ROUNDDOWN(N125,1),Sublevels!$L$2:$M$11,2), "")</f>
        <v>Superb</v>
      </c>
    </row>
    <row r="126" spans="1:15" ht="15.75" x14ac:dyDescent="0.25">
      <c r="A126" s="16">
        <v>10</v>
      </c>
      <c r="B126" s="12">
        <f t="shared" si="26"/>
        <v>15.534944031826324</v>
      </c>
      <c r="C126" s="13" t="str">
        <f>IF(B126&lt;&gt;"", VLOOKUP(ROUNDDOWN(B126,1),Sublevels!$L$2:$M$21,2), "")</f>
        <v>Sensational</v>
      </c>
      <c r="D126" s="22"/>
      <c r="E126" s="16">
        <v>10</v>
      </c>
      <c r="F126" s="12">
        <f t="shared" si="23"/>
        <v>11.814588198330286</v>
      </c>
      <c r="G126" s="13" t="str">
        <f>IF(F126&lt;&gt;"", VLOOKUP(ROUNDDOWN(F126,1),Sublevels!$L$2:$M$21,2), "")</f>
        <v>Quality</v>
      </c>
      <c r="I126" s="16">
        <v>10</v>
      </c>
      <c r="J126" s="12">
        <f t="shared" si="24"/>
        <v>15.69695560793957</v>
      </c>
      <c r="K126" s="13" t="str">
        <f>IF(J126&lt;&gt;"", VLOOKUP(ROUNDDOWN(J126,1),Sublevels!$L$2:$M$21,2), "")</f>
        <v>Sensational</v>
      </c>
      <c r="M126" s="16">
        <v>10</v>
      </c>
      <c r="N126" s="12">
        <f t="shared" si="25"/>
        <v>19.833333333333336</v>
      </c>
      <c r="O126" s="13" t="str">
        <f>IF(N126&lt;&gt;"", VLOOKUP(ROUNDDOWN(N126,1),Sublevels!$L$2:$M$11,2), "")</f>
        <v>Superb</v>
      </c>
    </row>
    <row r="127" spans="1:15" ht="15.75" x14ac:dyDescent="0.25">
      <c r="A127" s="16">
        <v>11</v>
      </c>
      <c r="B127" s="12">
        <f t="shared" si="26"/>
        <v>15.622663330071939</v>
      </c>
      <c r="C127" s="13" t="str">
        <f>IF(B127&lt;&gt;"", VLOOKUP(ROUNDDOWN(B127,1),Sublevels!$L$2:$M$21,2), "")</f>
        <v>Sensational</v>
      </c>
      <c r="D127" s="22"/>
      <c r="E127" s="16">
        <v>11</v>
      </c>
      <c r="F127" s="12">
        <f t="shared" si="23"/>
        <v>11.900058283800371</v>
      </c>
      <c r="G127" s="13" t="str">
        <f>IF(F127&lt;&gt;"", VLOOKUP(ROUNDDOWN(F127,1),Sublevels!$L$2:$M$21,2), "")</f>
        <v>Quality</v>
      </c>
      <c r="I127" s="16">
        <v>11</v>
      </c>
      <c r="J127" s="12">
        <f t="shared" si="24"/>
        <v>15.783162504491294</v>
      </c>
      <c r="K127" s="13" t="str">
        <f>IF(J127&lt;&gt;"", VLOOKUP(ROUNDDOWN(J127,1),Sublevels!$L$2:$M$21,2), "")</f>
        <v>Sensational</v>
      </c>
      <c r="M127" s="16">
        <v>11</v>
      </c>
      <c r="N127" s="12">
        <f t="shared" si="25"/>
        <v>20.000000000000004</v>
      </c>
      <c r="O127" s="13" t="str">
        <f>IF(N127&lt;&gt;"", VLOOKUP(ROUNDDOWN(N127,1),Sublevels!$L$2:$M$11,2), "")</f>
        <v>Superb</v>
      </c>
    </row>
    <row r="128" spans="1:15" ht="15.75" x14ac:dyDescent="0.25">
      <c r="A128" s="16">
        <v>12</v>
      </c>
      <c r="B128" s="12">
        <f t="shared" si="26"/>
        <v>15.710382628317554</v>
      </c>
      <c r="C128" s="13" t="str">
        <f>IF(B128&lt;&gt;"", VLOOKUP(ROUNDDOWN(B128,1),Sublevels!$L$2:$M$21,2), "")</f>
        <v>Sensational</v>
      </c>
      <c r="D128" s="22"/>
      <c r="E128" s="16">
        <v>12</v>
      </c>
      <c r="F128" s="12">
        <f t="shared" si="23"/>
        <v>11.985528369270456</v>
      </c>
      <c r="G128" s="13" t="str">
        <f>IF(F128&lt;&gt;"", VLOOKUP(ROUNDDOWN(F128,1),Sublevels!$L$2:$M$21,2), "")</f>
        <v>Quality</v>
      </c>
      <c r="I128" s="16">
        <v>12</v>
      </c>
      <c r="J128" s="12">
        <f t="shared" si="24"/>
        <v>15.869369401043018</v>
      </c>
      <c r="K128" s="13" t="str">
        <f>IF(J128&lt;&gt;"", VLOOKUP(ROUNDDOWN(J128,1),Sublevels!$L$2:$M$21,2), "")</f>
        <v>Sensational</v>
      </c>
      <c r="M128" s="16">
        <v>12</v>
      </c>
      <c r="N128" s="12">
        <f t="shared" si="25"/>
        <v>20.166666666666671</v>
      </c>
      <c r="O128" s="13" t="str">
        <f>IF(N128&lt;&gt;"", VLOOKUP(ROUNDDOWN(N128,1),Sublevels!$L$2:$M$11,2), "")</f>
        <v>Superb</v>
      </c>
    </row>
    <row r="129" spans="1:15" ht="15.75" x14ac:dyDescent="0.25">
      <c r="A129" s="16">
        <v>13</v>
      </c>
      <c r="B129" s="12">
        <f t="shared" si="26"/>
        <v>15.798101926563168</v>
      </c>
      <c r="C129" s="13" t="str">
        <f>IF(B129&lt;&gt;"", VLOOKUP(ROUNDDOWN(B129,1),Sublevels!$L$2:$M$21,2), "")</f>
        <v>Sensational</v>
      </c>
      <c r="D129" s="22"/>
      <c r="E129" s="16">
        <v>13</v>
      </c>
      <c r="F129" s="12">
        <f t="shared" si="23"/>
        <v>12.070998454740542</v>
      </c>
      <c r="G129" s="13" t="str">
        <f>IF(F129&lt;&gt;"", VLOOKUP(ROUNDDOWN(F129,1),Sublevels!$L$2:$M$21,2), "")</f>
        <v>Remarkable</v>
      </c>
      <c r="I129" s="16">
        <v>13</v>
      </c>
      <c r="J129" s="12">
        <f t="shared" si="24"/>
        <v>15.955576297594742</v>
      </c>
      <c r="K129" s="13" t="str">
        <f>IF(J129&lt;&gt;"", VLOOKUP(ROUNDDOWN(J129,1),Sublevels!$L$2:$M$21,2), "")</f>
        <v>Sensational</v>
      </c>
      <c r="M129" s="16">
        <v>13</v>
      </c>
      <c r="N129" s="12">
        <f t="shared" si="25"/>
        <v>20.333333333333339</v>
      </c>
      <c r="O129" s="13" t="str">
        <f>IF(N129&lt;&gt;"", VLOOKUP(ROUNDDOWN(N129,1),Sublevels!$L$2:$M$11,2), "")</f>
        <v>Superb</v>
      </c>
    </row>
    <row r="130" spans="1:15" ht="15.75" x14ac:dyDescent="0.25">
      <c r="A130" s="16">
        <v>14</v>
      </c>
      <c r="B130" s="12">
        <f t="shared" si="26"/>
        <v>15.885821224808783</v>
      </c>
      <c r="C130" s="13" t="str">
        <f>IF(B130&lt;&gt;"", VLOOKUP(ROUNDDOWN(B130,1),Sublevels!$L$2:$M$21,2), "")</f>
        <v>Sensational</v>
      </c>
      <c r="D130" s="22"/>
      <c r="E130" s="16">
        <v>14</v>
      </c>
      <c r="F130" s="12">
        <f t="shared" si="23"/>
        <v>12.156468540210627</v>
      </c>
      <c r="G130" s="13" t="str">
        <f>IF(F130&lt;&gt;"", VLOOKUP(ROUNDDOWN(F130,1),Sublevels!$L$2:$M$21,2), "")</f>
        <v>Remarkable</v>
      </c>
      <c r="I130" s="16">
        <v>14</v>
      </c>
      <c r="J130" s="12">
        <f t="shared" si="24"/>
        <v>16.041783194146465</v>
      </c>
      <c r="K130" s="13" t="str">
        <f>IF(J130&lt;&gt;"", VLOOKUP(ROUNDDOWN(J130,1),Sublevels!$L$2:$M$21,2), "")</f>
        <v>Exquisite</v>
      </c>
      <c r="M130" s="16">
        <v>14</v>
      </c>
      <c r="N130" s="12">
        <f t="shared" si="25"/>
        <v>20.500000000000007</v>
      </c>
      <c r="O130" s="13" t="str">
        <f>IF(N130&lt;&gt;"", VLOOKUP(ROUNDDOWN(N130,1),Sublevels!$L$2:$M$11,2), "")</f>
        <v>Superb</v>
      </c>
    </row>
    <row r="131" spans="1:15" ht="15.75" x14ac:dyDescent="0.25">
      <c r="A131" s="16">
        <v>15</v>
      </c>
      <c r="B131" s="12">
        <f t="shared" si="26"/>
        <v>15.973540523054398</v>
      </c>
      <c r="C131" s="13" t="str">
        <f>IF(B131&lt;&gt;"", VLOOKUP(ROUNDDOWN(B131,1),Sublevels!$L$2:$M$21,2), "")</f>
        <v>Sensational</v>
      </c>
      <c r="D131" s="22"/>
      <c r="E131" s="16">
        <v>15</v>
      </c>
      <c r="F131" s="12">
        <f t="shared" si="23"/>
        <v>12.241938625680712</v>
      </c>
      <c r="G131" s="13" t="str">
        <f>IF(F131&lt;&gt;"", VLOOKUP(ROUNDDOWN(F131,1),Sublevels!$L$2:$M$21,2), "")</f>
        <v>Remarkable</v>
      </c>
      <c r="I131" s="16">
        <v>15</v>
      </c>
      <c r="J131" s="12">
        <f t="shared" si="24"/>
        <v>16.127990090698187</v>
      </c>
      <c r="K131" s="13" t="str">
        <f>IF(J131&lt;&gt;"", VLOOKUP(ROUNDDOWN(J131,1),Sublevels!$L$2:$M$21,2), "")</f>
        <v>Exquisite</v>
      </c>
      <c r="M131" s="16">
        <v>15</v>
      </c>
      <c r="N131" s="12">
        <f t="shared" si="25"/>
        <v>20.666666666666675</v>
      </c>
      <c r="O131" s="13" t="str">
        <f>IF(N131&lt;&gt;"", VLOOKUP(ROUNDDOWN(N131,1),Sublevels!$L$2:$M$11,2), "")</f>
        <v>Superb</v>
      </c>
    </row>
    <row r="132" spans="1:15" ht="15.75" x14ac:dyDescent="0.25">
      <c r="A132" s="16">
        <v>16</v>
      </c>
      <c r="B132" s="12">
        <f t="shared" si="26"/>
        <v>16.061259821300013</v>
      </c>
      <c r="C132" s="13" t="str">
        <f>IF(B132&lt;&gt;"", VLOOKUP(ROUNDDOWN(B132,1),Sublevels!$L$2:$M$21,2), "")</f>
        <v>Exquisite</v>
      </c>
      <c r="D132" s="22"/>
      <c r="E132" s="16">
        <v>16</v>
      </c>
      <c r="F132" s="12">
        <f t="shared" si="23"/>
        <v>12.327408711150797</v>
      </c>
      <c r="G132" s="13" t="str">
        <f>IF(F132&lt;&gt;"", VLOOKUP(ROUNDDOWN(F132,1),Sublevels!$L$2:$M$21,2), "")</f>
        <v>Remarkable</v>
      </c>
      <c r="I132" s="16">
        <v>16</v>
      </c>
      <c r="J132" s="12">
        <f t="shared" si="24"/>
        <v>16.21419698724991</v>
      </c>
      <c r="K132" s="13" t="str">
        <f>IF(J132&lt;&gt;"", VLOOKUP(ROUNDDOWN(J132,1),Sublevels!$L$2:$M$21,2), "")</f>
        <v>Exquisite</v>
      </c>
      <c r="M132" s="16">
        <v>16</v>
      </c>
      <c r="N132" s="12">
        <f t="shared" si="25"/>
        <v>20.833333333333343</v>
      </c>
      <c r="O132" s="13" t="str">
        <f>IF(N132&lt;&gt;"", VLOOKUP(ROUNDDOWN(N132,1),Sublevels!$L$2:$M$11,2), "")</f>
        <v>Superb</v>
      </c>
    </row>
    <row r="134" spans="1:15" ht="15.75" x14ac:dyDescent="0.25">
      <c r="A134" s="33">
        <f>A112+1</f>
        <v>8</v>
      </c>
      <c r="B134" s="27">
        <f>B112+1</f>
        <v>23</v>
      </c>
      <c r="C134" s="24"/>
      <c r="D134" s="25"/>
    </row>
    <row r="135" spans="1:15" x14ac:dyDescent="0.25">
      <c r="A135" s="13" t="s">
        <v>73</v>
      </c>
      <c r="B135" s="15">
        <v>3</v>
      </c>
      <c r="C135" s="24"/>
      <c r="D135" s="25"/>
      <c r="E135" s="13" t="s">
        <v>73</v>
      </c>
      <c r="F135" s="15" t="s">
        <v>75</v>
      </c>
      <c r="G135" s="24"/>
      <c r="I135" s="13" t="s">
        <v>73</v>
      </c>
      <c r="J135" s="15">
        <v>1</v>
      </c>
      <c r="K135" s="24"/>
      <c r="M135" s="13" t="s">
        <v>73</v>
      </c>
      <c r="N135" s="15">
        <v>1</v>
      </c>
      <c r="O135" s="24"/>
    </row>
    <row r="136" spans="1:15" x14ac:dyDescent="0.25">
      <c r="A136" s="13" t="s">
        <v>95</v>
      </c>
      <c r="B136" s="23">
        <f>B132</f>
        <v>16.061259821300013</v>
      </c>
      <c r="C136" s="24"/>
      <c r="D136" s="25"/>
      <c r="E136" s="13" t="s">
        <v>95</v>
      </c>
      <c r="F136" s="23">
        <f>F132</f>
        <v>12.327408711150797</v>
      </c>
      <c r="G136" s="24"/>
      <c r="I136" s="13" t="s">
        <v>95</v>
      </c>
      <c r="J136" s="23">
        <f>J132</f>
        <v>16.21419698724991</v>
      </c>
      <c r="K136" s="24"/>
      <c r="M136" s="13" t="s">
        <v>95</v>
      </c>
      <c r="N136" s="23">
        <f>N132</f>
        <v>20.833333333333343</v>
      </c>
      <c r="O136" s="24"/>
    </row>
    <row r="137" spans="1:15" x14ac:dyDescent="0.25">
      <c r="A137" s="13" t="s">
        <v>4</v>
      </c>
      <c r="B137" s="32">
        <f>1/VLOOKUP(B135,Sublevels!A$4:H$6,A134)</f>
        <v>7.9365079365079361E-2</v>
      </c>
      <c r="C137" s="24"/>
      <c r="D137" s="25"/>
      <c r="E137" s="13" t="s">
        <v>4</v>
      </c>
      <c r="F137" s="32">
        <f>1/VLOOKUP(F135,Sublevels!$A$17:$H$19,$A134)</f>
        <v>0.17857142857142858</v>
      </c>
      <c r="G137" s="24"/>
      <c r="I137" s="13" t="s">
        <v>4</v>
      </c>
      <c r="J137" s="32">
        <f>1/VLOOKUP(J135,Sublevels!$A$29:$H$30,$A134)</f>
        <v>7.874015748031496E-2</v>
      </c>
      <c r="K137" s="24"/>
      <c r="M137" s="13" t="s">
        <v>4</v>
      </c>
      <c r="N137" s="32">
        <f>1/VLOOKUP(N135,Sublevels!$A$23:$H$24,$A134)</f>
        <v>0.16666666666666666</v>
      </c>
      <c r="O137" s="24"/>
    </row>
    <row r="138" spans="1:15" x14ac:dyDescent="0.25">
      <c r="B138" s="5"/>
      <c r="C138" s="24"/>
      <c r="D138" s="25"/>
      <c r="F138" s="5"/>
      <c r="G138" s="24"/>
      <c r="J138" s="5"/>
      <c r="K138" s="24"/>
      <c r="N138" s="5"/>
      <c r="O138" s="24"/>
    </row>
    <row r="139" spans="1:15" ht="15.75" x14ac:dyDescent="0.25">
      <c r="A139" s="16">
        <v>1</v>
      </c>
      <c r="B139" s="12">
        <f>B136+B137</f>
        <v>16.140624900665092</v>
      </c>
      <c r="C139" s="13" t="str">
        <f>IF(B139&lt;&gt;"", VLOOKUP(ROUNDDOWN(B139,1),Sublevels!$L$2:$M$21,2), "")</f>
        <v>Exquisite</v>
      </c>
      <c r="D139" s="22"/>
      <c r="E139" s="16">
        <v>1</v>
      </c>
      <c r="F139" s="12">
        <f>F136+F137</f>
        <v>12.505980139722226</v>
      </c>
      <c r="G139" s="13" t="str">
        <f>IF(F139&lt;&gt;"", VLOOKUP(ROUNDDOWN(F139,1),Sublevels!$L$2:$M$21,2), "")</f>
        <v>Remarkable</v>
      </c>
      <c r="I139" s="16">
        <v>1</v>
      </c>
      <c r="J139" s="12">
        <f>J136+J137</f>
        <v>16.292937144730224</v>
      </c>
      <c r="K139" s="13" t="str">
        <f>IF(J139&lt;&gt;"", VLOOKUP(ROUNDDOWN(J139,1),Sublevels!$L$2:$M$21,2), "")</f>
        <v>Exquisite</v>
      </c>
      <c r="M139" s="16">
        <v>1</v>
      </c>
      <c r="N139" s="12">
        <f>N136+N137</f>
        <v>21.000000000000011</v>
      </c>
      <c r="O139" s="13" t="str">
        <f>IF(N139&lt;&gt;"", VLOOKUP(ROUNDDOWN(N139,1),Sublevels!$L$2:$M$11,2), "")</f>
        <v>Superb</v>
      </c>
    </row>
    <row r="140" spans="1:15" ht="15.75" x14ac:dyDescent="0.25">
      <c r="A140" s="16">
        <v>2</v>
      </c>
      <c r="B140" s="12">
        <f>B139+B$137</f>
        <v>16.219989980030171</v>
      </c>
      <c r="C140" s="13" t="str">
        <f>IF(B140&lt;&gt;"", VLOOKUP(ROUNDDOWN(B140,1),Sublevels!$L$2:$M$21,2), "")</f>
        <v>Exquisite</v>
      </c>
      <c r="D140" s="22"/>
      <c r="E140" s="16">
        <v>2</v>
      </c>
      <c r="F140" s="12">
        <f>F139+F$137</f>
        <v>12.684551568293655</v>
      </c>
      <c r="G140" s="13" t="str">
        <f>IF(F140&lt;&gt;"", VLOOKUP(ROUNDDOWN(F140,1),Sublevels!$L$2:$M$21,2), "")</f>
        <v>Remarkable</v>
      </c>
      <c r="I140" s="16">
        <v>2</v>
      </c>
      <c r="J140" s="12">
        <f>J139+J$137</f>
        <v>16.371677302210539</v>
      </c>
      <c r="K140" s="13" t="str">
        <f>IF(J140&lt;&gt;"", VLOOKUP(ROUNDDOWN(J140,1),Sublevels!$L$2:$M$21,2), "")</f>
        <v>Exquisite</v>
      </c>
      <c r="M140" s="16">
        <v>2</v>
      </c>
      <c r="N140" s="12">
        <f>N139+N$137</f>
        <v>21.166666666666679</v>
      </c>
      <c r="O140" s="13" t="str">
        <f>IF(N140&lt;&gt;"", VLOOKUP(ROUNDDOWN(N140,1),Sublevels!$L$2:$M$11,2), "")</f>
        <v>Superb</v>
      </c>
    </row>
    <row r="141" spans="1:15" ht="15.75" x14ac:dyDescent="0.25">
      <c r="A141" s="16">
        <v>3</v>
      </c>
      <c r="B141" s="12">
        <f t="shared" ref="B141:B154" si="27">B140+B$137</f>
        <v>16.29935505939525</v>
      </c>
      <c r="C141" s="13" t="str">
        <f>IF(B141&lt;&gt;"", VLOOKUP(ROUNDDOWN(B141,1),Sublevels!$L$2:$M$21,2), "")</f>
        <v>Exquisite</v>
      </c>
      <c r="D141" s="22"/>
      <c r="E141" s="16">
        <v>3</v>
      </c>
      <c r="F141" s="12">
        <f t="shared" ref="F141:F154" si="28">F140+F$137</f>
        <v>12.863122996865084</v>
      </c>
      <c r="G141" s="13" t="str">
        <f>IF(F141&lt;&gt;"", VLOOKUP(ROUNDDOWN(F141,1),Sublevels!$L$2:$M$21,2), "")</f>
        <v>Remarkable</v>
      </c>
      <c r="I141" s="16">
        <v>3</v>
      </c>
      <c r="J141" s="12">
        <f t="shared" ref="J141:J154" si="29">J140+J$137</f>
        <v>16.450417459690854</v>
      </c>
      <c r="K141" s="13" t="str">
        <f>IF(J141&lt;&gt;"", VLOOKUP(ROUNDDOWN(J141,1),Sublevels!$L$2:$M$21,2), "")</f>
        <v>Exquisite</v>
      </c>
      <c r="M141" s="16">
        <v>3</v>
      </c>
      <c r="N141" s="12">
        <f t="shared" ref="N141:N154" si="30">N140+N$137</f>
        <v>21.333333333333346</v>
      </c>
      <c r="O141" s="13" t="str">
        <f>IF(N141&lt;&gt;"", VLOOKUP(ROUNDDOWN(N141,1),Sublevels!$L$2:$M$11,2), "")</f>
        <v>Superb</v>
      </c>
    </row>
    <row r="142" spans="1:15" ht="15.75" x14ac:dyDescent="0.25">
      <c r="A142" s="16">
        <v>4</v>
      </c>
      <c r="B142" s="12">
        <f>B141+B$137</f>
        <v>16.378720138760329</v>
      </c>
      <c r="C142" s="13" t="str">
        <f>IF(B142&lt;&gt;"", VLOOKUP(ROUNDDOWN(B142,1),Sublevels!$L$2:$M$21,2), "")</f>
        <v>Exquisite</v>
      </c>
      <c r="D142" s="22"/>
      <c r="E142" s="16">
        <v>4</v>
      </c>
      <c r="F142" s="12">
        <f>F141+F$137</f>
        <v>13.041694425436512</v>
      </c>
      <c r="G142" s="13" t="str">
        <f>IF(F142&lt;&gt;"", VLOOKUP(ROUNDDOWN(F142,1),Sublevels!$L$2:$M$21,2), "")</f>
        <v>Wonderful</v>
      </c>
      <c r="I142" s="16">
        <v>4</v>
      </c>
      <c r="J142" s="12">
        <f t="shared" si="29"/>
        <v>16.529157617171169</v>
      </c>
      <c r="K142" s="13" t="str">
        <f>IF(J142&lt;&gt;"", VLOOKUP(ROUNDDOWN(J142,1),Sublevels!$L$2:$M$21,2), "")</f>
        <v>Exquisite</v>
      </c>
      <c r="M142" s="16">
        <v>4</v>
      </c>
      <c r="N142" s="12">
        <f t="shared" si="30"/>
        <v>21.500000000000014</v>
      </c>
      <c r="O142" s="13" t="str">
        <f>IF(N142&lt;&gt;"", VLOOKUP(ROUNDDOWN(N142,1),Sublevels!$L$2:$M$11,2), "")</f>
        <v>Superb</v>
      </c>
    </row>
    <row r="143" spans="1:15" ht="15.75" x14ac:dyDescent="0.25">
      <c r="A143" s="16">
        <v>5</v>
      </c>
      <c r="B143" s="12">
        <f>B142+B$137</f>
        <v>16.458085218125408</v>
      </c>
      <c r="C143" s="13" t="str">
        <f>IF(B143&lt;&gt;"", VLOOKUP(ROUNDDOWN(B143,1),Sublevels!$L$2:$M$21,2), "")</f>
        <v>Exquisite</v>
      </c>
      <c r="D143" s="22"/>
      <c r="E143" s="16">
        <v>5</v>
      </c>
      <c r="F143" s="12">
        <f>F142+F$137</f>
        <v>13.220265854007941</v>
      </c>
      <c r="G143" s="13" t="str">
        <f>IF(F143&lt;&gt;"", VLOOKUP(ROUNDDOWN(F143,1),Sublevels!$L$2:$M$21,2), "")</f>
        <v>Wonderful</v>
      </c>
      <c r="I143" s="16">
        <v>5</v>
      </c>
      <c r="J143" s="12">
        <f t="shared" si="29"/>
        <v>16.607897774651484</v>
      </c>
      <c r="K143" s="13" t="str">
        <f>IF(J143&lt;&gt;"", VLOOKUP(ROUNDDOWN(J143,1),Sublevels!$L$2:$M$21,2), "")</f>
        <v>Exquisite</v>
      </c>
      <c r="M143" s="16">
        <v>5</v>
      </c>
      <c r="N143" s="12">
        <f t="shared" si="30"/>
        <v>21.666666666666682</v>
      </c>
      <c r="O143" s="13" t="str">
        <f>IF(N143&lt;&gt;"", VLOOKUP(ROUNDDOWN(N143,1),Sublevels!$L$2:$M$11,2), "")</f>
        <v>Superb</v>
      </c>
    </row>
    <row r="144" spans="1:15" ht="15.75" x14ac:dyDescent="0.25">
      <c r="A144" s="16">
        <v>6</v>
      </c>
      <c r="B144" s="12">
        <f>B143+B$137</f>
        <v>16.537450297490487</v>
      </c>
      <c r="C144" s="13" t="str">
        <f>IF(B144&lt;&gt;"", VLOOKUP(ROUNDDOWN(B144,1),Sublevels!$L$2:$M$21,2), "")</f>
        <v>Exquisite</v>
      </c>
      <c r="D144" s="22"/>
      <c r="E144" s="16">
        <v>6</v>
      </c>
      <c r="F144" s="12">
        <f>F143+F$137</f>
        <v>13.39883728257937</v>
      </c>
      <c r="G144" s="13" t="str">
        <f>IF(F144&lt;&gt;"", VLOOKUP(ROUNDDOWN(F144,1),Sublevels!$L$2:$M$21,2), "")</f>
        <v>Wonderful</v>
      </c>
      <c r="I144" s="16">
        <v>6</v>
      </c>
      <c r="J144" s="12">
        <f t="shared" si="29"/>
        <v>16.686637932131799</v>
      </c>
      <c r="K144" s="13" t="str">
        <f>IF(J144&lt;&gt;"", VLOOKUP(ROUNDDOWN(J144,1),Sublevels!$L$2:$M$21,2), "")</f>
        <v>Exquisite</v>
      </c>
      <c r="M144" s="16">
        <v>6</v>
      </c>
      <c r="N144" s="12">
        <f t="shared" si="30"/>
        <v>21.83333333333335</v>
      </c>
      <c r="O144" s="13" t="str">
        <f>IF(N144&lt;&gt;"", VLOOKUP(ROUNDDOWN(N144,1),Sublevels!$L$2:$M$11,2), "")</f>
        <v>Superb</v>
      </c>
    </row>
    <row r="145" spans="1:15" ht="15.75" x14ac:dyDescent="0.25">
      <c r="A145" s="16">
        <v>7</v>
      </c>
      <c r="B145" s="12">
        <f>B144+B$137</f>
        <v>16.616815376855566</v>
      </c>
      <c r="C145" s="13" t="str">
        <f>IF(B145&lt;&gt;"", VLOOKUP(ROUNDDOWN(B145,1),Sublevels!$L$2:$M$21,2), "")</f>
        <v>Exquisite</v>
      </c>
      <c r="D145" s="22"/>
      <c r="E145" s="16">
        <v>7</v>
      </c>
      <c r="F145" s="12">
        <f t="shared" si="28"/>
        <v>13.577408711150799</v>
      </c>
      <c r="G145" s="13" t="str">
        <f>IF(F145&lt;&gt;"", VLOOKUP(ROUNDDOWN(F145,1),Sublevels!$L$2:$M$21,2), "")</f>
        <v>Wonderful</v>
      </c>
      <c r="I145" s="16">
        <v>7</v>
      </c>
      <c r="J145" s="12">
        <f t="shared" si="29"/>
        <v>16.765378089612113</v>
      </c>
      <c r="K145" s="13" t="str">
        <f>IF(J145&lt;&gt;"", VLOOKUP(ROUNDDOWN(J145,1),Sublevels!$L$2:$M$21,2), "")</f>
        <v>Exquisite</v>
      </c>
      <c r="M145" s="16">
        <v>7</v>
      </c>
      <c r="N145" s="12">
        <f t="shared" si="30"/>
        <v>22.000000000000018</v>
      </c>
      <c r="O145" s="13" t="str">
        <f>IF(N145&lt;&gt;"", VLOOKUP(ROUNDDOWN(N145,1),Sublevels!$L$2:$M$11,2), "")</f>
        <v>Superb</v>
      </c>
    </row>
    <row r="146" spans="1:15" ht="15.75" x14ac:dyDescent="0.25">
      <c r="A146" s="16">
        <v>8</v>
      </c>
      <c r="B146" s="12">
        <f>B145+B$137</f>
        <v>16.696180456220645</v>
      </c>
      <c r="C146" s="13" t="str">
        <f>IF(B146&lt;&gt;"", VLOOKUP(ROUNDDOWN(B146,1),Sublevels!$L$2:$M$21,2), "")</f>
        <v>Exquisite</v>
      </c>
      <c r="D146" s="22"/>
      <c r="E146" s="16">
        <v>8</v>
      </c>
      <c r="F146" s="12">
        <f t="shared" si="28"/>
        <v>13.755980139722228</v>
      </c>
      <c r="G146" s="13" t="str">
        <f>IF(F146&lt;&gt;"", VLOOKUP(ROUNDDOWN(F146,1),Sublevels!$L$2:$M$21,2), "")</f>
        <v>Wonderful</v>
      </c>
      <c r="I146" s="16">
        <v>8</v>
      </c>
      <c r="J146" s="12">
        <f t="shared" si="29"/>
        <v>16.844118247092428</v>
      </c>
      <c r="K146" s="13" t="str">
        <f>IF(J146&lt;&gt;"", VLOOKUP(ROUNDDOWN(J146,1),Sublevels!$L$2:$M$21,2), "")</f>
        <v>Exquisite</v>
      </c>
      <c r="M146" s="16">
        <v>8</v>
      </c>
      <c r="N146" s="12">
        <f t="shared" si="30"/>
        <v>22.166666666666686</v>
      </c>
      <c r="O146" s="13" t="str">
        <f>IF(N146&lt;&gt;"", VLOOKUP(ROUNDDOWN(N146,1),Sublevels!$L$2:$M$11,2), "")</f>
        <v>Superb</v>
      </c>
    </row>
    <row r="147" spans="1:15" ht="15.75" x14ac:dyDescent="0.25">
      <c r="A147" s="16">
        <v>9</v>
      </c>
      <c r="B147" s="12">
        <f t="shared" si="27"/>
        <v>16.775545535585724</v>
      </c>
      <c r="C147" s="13" t="str">
        <f>IF(B147&lt;&gt;"", VLOOKUP(ROUNDDOWN(B147,1),Sublevels!$L$2:$M$21,2), "")</f>
        <v>Exquisite</v>
      </c>
      <c r="D147" s="22"/>
      <c r="E147" s="16">
        <v>9</v>
      </c>
      <c r="F147" s="12">
        <f t="shared" si="28"/>
        <v>13.934551568293656</v>
      </c>
      <c r="G147" s="13" t="str">
        <f>IF(F147&lt;&gt;"", VLOOKUP(ROUNDDOWN(F147,1),Sublevels!$L$2:$M$21,2), "")</f>
        <v>Wonderful</v>
      </c>
      <c r="I147" s="16">
        <v>9</v>
      </c>
      <c r="J147" s="12">
        <f t="shared" si="29"/>
        <v>16.922858404572743</v>
      </c>
      <c r="K147" s="13" t="str">
        <f>IF(J147&lt;&gt;"", VLOOKUP(ROUNDDOWN(J147,1),Sublevels!$L$2:$M$21,2), "")</f>
        <v>Exquisite</v>
      </c>
      <c r="M147" s="16">
        <v>9</v>
      </c>
      <c r="N147" s="12">
        <f t="shared" si="30"/>
        <v>22.333333333333353</v>
      </c>
      <c r="O147" s="13" t="str">
        <f>IF(N147&lt;&gt;"", VLOOKUP(ROUNDDOWN(N147,1),Sublevels!$L$2:$M$11,2), "")</f>
        <v>Superb</v>
      </c>
    </row>
    <row r="148" spans="1:15" ht="15.75" x14ac:dyDescent="0.25">
      <c r="A148" s="16">
        <v>10</v>
      </c>
      <c r="B148" s="12">
        <f t="shared" si="27"/>
        <v>16.854910614950803</v>
      </c>
      <c r="C148" s="13" t="str">
        <f>IF(B148&lt;&gt;"", VLOOKUP(ROUNDDOWN(B148,1),Sublevels!$L$2:$M$21,2), "")</f>
        <v>Exquisite</v>
      </c>
      <c r="D148" s="22"/>
      <c r="E148" s="16">
        <v>10</v>
      </c>
      <c r="F148" s="12">
        <f t="shared" si="28"/>
        <v>14.113122996865085</v>
      </c>
      <c r="G148" s="13" t="str">
        <f>IF(F148&lt;&gt;"", VLOOKUP(ROUNDDOWN(F148,1),Sublevels!$L$2:$M$21,2), "")</f>
        <v>Exceptional</v>
      </c>
      <c r="I148" s="16">
        <v>10</v>
      </c>
      <c r="J148" s="12">
        <f t="shared" si="29"/>
        <v>17.001598562053058</v>
      </c>
      <c r="K148" s="13" t="str">
        <f>IF(J148&lt;&gt;"", VLOOKUP(ROUNDDOWN(J148,1),Sublevels!$L$2:$M$21,2), "")</f>
        <v>Masterful</v>
      </c>
      <c r="M148" s="16">
        <v>10</v>
      </c>
      <c r="N148" s="12">
        <f t="shared" si="30"/>
        <v>22.500000000000021</v>
      </c>
      <c r="O148" s="13" t="str">
        <f>IF(N148&lt;&gt;"", VLOOKUP(ROUNDDOWN(N148,1),Sublevels!$L$2:$M$11,2), "")</f>
        <v>Superb</v>
      </c>
    </row>
    <row r="149" spans="1:15" ht="15.75" x14ac:dyDescent="0.25">
      <c r="A149" s="16">
        <v>11</v>
      </c>
      <c r="B149" s="12">
        <f t="shared" si="27"/>
        <v>16.934275694315883</v>
      </c>
      <c r="C149" s="13" t="str">
        <f>IF(B149&lt;&gt;"", VLOOKUP(ROUNDDOWN(B149,1),Sublevels!$L$2:$M$21,2), "")</f>
        <v>Exquisite</v>
      </c>
      <c r="D149" s="22"/>
      <c r="E149" s="16">
        <v>11</v>
      </c>
      <c r="F149" s="12">
        <f t="shared" si="28"/>
        <v>14.291694425436514</v>
      </c>
      <c r="G149" s="13" t="str">
        <f>IF(F149&lt;&gt;"", VLOOKUP(ROUNDDOWN(F149,1),Sublevels!$L$2:$M$21,2), "")</f>
        <v>Exceptional</v>
      </c>
      <c r="I149" s="16">
        <v>11</v>
      </c>
      <c r="J149" s="12">
        <f t="shared" si="29"/>
        <v>17.080338719533373</v>
      </c>
      <c r="K149" s="13" t="str">
        <f>IF(J149&lt;&gt;"", VLOOKUP(ROUNDDOWN(J149,1),Sublevels!$L$2:$M$21,2), "")</f>
        <v>Masterful</v>
      </c>
      <c r="M149" s="16">
        <v>11</v>
      </c>
      <c r="N149" s="12">
        <f t="shared" si="30"/>
        <v>22.666666666666689</v>
      </c>
      <c r="O149" s="13" t="str">
        <f>IF(N149&lt;&gt;"", VLOOKUP(ROUNDDOWN(N149,1),Sublevels!$L$2:$M$11,2), "")</f>
        <v>Superb</v>
      </c>
    </row>
    <row r="150" spans="1:15" ht="15.75" x14ac:dyDescent="0.25">
      <c r="A150" s="16">
        <v>12</v>
      </c>
      <c r="B150" s="12">
        <f t="shared" si="27"/>
        <v>17.013640773680962</v>
      </c>
      <c r="C150" s="13" t="str">
        <f>IF(B150&lt;&gt;"", VLOOKUP(ROUNDDOWN(B150,1),Sublevels!$L$2:$M$21,2), "")</f>
        <v>Masterful</v>
      </c>
      <c r="D150" s="22"/>
      <c r="E150" s="16">
        <v>12</v>
      </c>
      <c r="F150" s="12">
        <f t="shared" si="28"/>
        <v>14.470265854007943</v>
      </c>
      <c r="G150" s="13" t="str">
        <f>IF(F150&lt;&gt;"", VLOOKUP(ROUNDDOWN(F150,1),Sublevels!$L$2:$M$21,2), "")</f>
        <v>Exceptional</v>
      </c>
      <c r="I150" s="16">
        <v>12</v>
      </c>
      <c r="J150" s="12">
        <f t="shared" si="29"/>
        <v>17.159078877013688</v>
      </c>
      <c r="K150" s="13" t="str">
        <f>IF(J150&lt;&gt;"", VLOOKUP(ROUNDDOWN(J150,1),Sublevels!$L$2:$M$21,2), "")</f>
        <v>Masterful</v>
      </c>
      <c r="M150" s="16">
        <v>12</v>
      </c>
      <c r="N150" s="12">
        <f t="shared" si="30"/>
        <v>22.833333333333357</v>
      </c>
      <c r="O150" s="13" t="str">
        <f>IF(N150&lt;&gt;"", VLOOKUP(ROUNDDOWN(N150,1),Sublevels!$L$2:$M$11,2), "")</f>
        <v>Superb</v>
      </c>
    </row>
    <row r="151" spans="1:15" ht="15.75" x14ac:dyDescent="0.25">
      <c r="A151" s="16">
        <v>13</v>
      </c>
      <c r="B151" s="12">
        <f t="shared" si="27"/>
        <v>17.093005853046041</v>
      </c>
      <c r="C151" s="13" t="str">
        <f>IF(B151&lt;&gt;"", VLOOKUP(ROUNDDOWN(B151,1),Sublevels!$L$2:$M$21,2), "")</f>
        <v>Masterful</v>
      </c>
      <c r="D151" s="22"/>
      <c r="E151" s="16">
        <v>13</v>
      </c>
      <c r="F151" s="12">
        <f t="shared" si="28"/>
        <v>14.648837282579372</v>
      </c>
      <c r="G151" s="13" t="str">
        <f>IF(F151&lt;&gt;"", VLOOKUP(ROUNDDOWN(F151,1),Sublevels!$L$2:$M$21,2), "")</f>
        <v>Exceptional</v>
      </c>
      <c r="I151" s="16">
        <v>13</v>
      </c>
      <c r="J151" s="12">
        <f t="shared" si="29"/>
        <v>17.237819034494002</v>
      </c>
      <c r="K151" s="13" t="str">
        <f>IF(J151&lt;&gt;"", VLOOKUP(ROUNDDOWN(J151,1),Sublevels!$L$2:$M$21,2), "")</f>
        <v>Masterful</v>
      </c>
      <c r="M151" s="16">
        <v>13</v>
      </c>
      <c r="N151" s="12">
        <f t="shared" si="30"/>
        <v>23.000000000000025</v>
      </c>
      <c r="O151" s="13" t="str">
        <f>IF(N151&lt;&gt;"", VLOOKUP(ROUNDDOWN(N151,1),Sublevels!$L$2:$M$11,2), "")</f>
        <v>Superb</v>
      </c>
    </row>
    <row r="152" spans="1:15" ht="15.75" x14ac:dyDescent="0.25">
      <c r="A152" s="16">
        <v>14</v>
      </c>
      <c r="B152" s="12">
        <f t="shared" si="27"/>
        <v>17.17237093241112</v>
      </c>
      <c r="C152" s="13" t="str">
        <f>IF(B152&lt;&gt;"", VLOOKUP(ROUNDDOWN(B152,1),Sublevels!$L$2:$M$21,2), "")</f>
        <v>Masterful</v>
      </c>
      <c r="D152" s="22"/>
      <c r="E152" s="16">
        <v>14</v>
      </c>
      <c r="F152" s="12">
        <f t="shared" si="28"/>
        <v>14.827408711150801</v>
      </c>
      <c r="G152" s="13" t="str">
        <f>IF(F152&lt;&gt;"", VLOOKUP(ROUNDDOWN(F152,1),Sublevels!$L$2:$M$21,2), "")</f>
        <v>Exceptional</v>
      </c>
      <c r="I152" s="16">
        <v>14</v>
      </c>
      <c r="J152" s="12">
        <f t="shared" si="29"/>
        <v>17.316559191974317</v>
      </c>
      <c r="K152" s="13" t="str">
        <f>IF(J152&lt;&gt;"", VLOOKUP(ROUNDDOWN(J152,1),Sublevels!$L$2:$M$21,2), "")</f>
        <v>Masterful</v>
      </c>
      <c r="M152" s="16">
        <v>14</v>
      </c>
      <c r="N152" s="12">
        <f t="shared" si="30"/>
        <v>23.166666666666693</v>
      </c>
      <c r="O152" s="13" t="str">
        <f>IF(N152&lt;&gt;"", VLOOKUP(ROUNDDOWN(N152,1),Sublevels!$L$2:$M$11,2), "")</f>
        <v>Superb</v>
      </c>
    </row>
    <row r="153" spans="1:15" ht="15.75" x14ac:dyDescent="0.25">
      <c r="A153" s="16">
        <v>15</v>
      </c>
      <c r="B153" s="12">
        <f t="shared" si="27"/>
        <v>17.251736011776199</v>
      </c>
      <c r="C153" s="13" t="str">
        <f>IF(B153&lt;&gt;"", VLOOKUP(ROUNDDOWN(B153,1),Sublevels!$L$2:$M$21,2), "")</f>
        <v>Masterful</v>
      </c>
      <c r="D153" s="22"/>
      <c r="E153" s="16">
        <v>15</v>
      </c>
      <c r="F153" s="12">
        <f t="shared" si="28"/>
        <v>15.005980139722229</v>
      </c>
      <c r="G153" s="13" t="str">
        <f>IF(F153&lt;&gt;"", VLOOKUP(ROUNDDOWN(F153,1),Sublevels!$L$2:$M$21,2), "")</f>
        <v>Sensational</v>
      </c>
      <c r="I153" s="16">
        <v>15</v>
      </c>
      <c r="J153" s="12">
        <f t="shared" si="29"/>
        <v>17.395299349454632</v>
      </c>
      <c r="K153" s="13" t="str">
        <f>IF(J153&lt;&gt;"", VLOOKUP(ROUNDDOWN(J153,1),Sublevels!$L$2:$M$21,2), "")</f>
        <v>Masterful</v>
      </c>
      <c r="M153" s="16">
        <v>15</v>
      </c>
      <c r="N153" s="12">
        <f t="shared" si="30"/>
        <v>23.333333333333361</v>
      </c>
      <c r="O153" s="13" t="str">
        <f>IF(N153&lt;&gt;"", VLOOKUP(ROUNDDOWN(N153,1),Sublevels!$L$2:$M$11,2), "")</f>
        <v>Superb</v>
      </c>
    </row>
    <row r="154" spans="1:15" ht="15.75" x14ac:dyDescent="0.25">
      <c r="A154" s="16">
        <v>16</v>
      </c>
      <c r="B154" s="12">
        <f t="shared" si="27"/>
        <v>17.331101091141278</v>
      </c>
      <c r="C154" s="13" t="str">
        <f>IF(B154&lt;&gt;"", VLOOKUP(ROUNDDOWN(B154,1),Sublevels!$L$2:$M$21,2), "")</f>
        <v>Masterful</v>
      </c>
      <c r="D154" s="22"/>
      <c r="E154" s="16">
        <v>16</v>
      </c>
      <c r="F154" s="12">
        <f t="shared" si="28"/>
        <v>15.184551568293658</v>
      </c>
      <c r="G154" s="13" t="str">
        <f>IF(F154&lt;&gt;"", VLOOKUP(ROUNDDOWN(F154,1),Sublevels!$L$2:$M$21,2), "")</f>
        <v>Sensational</v>
      </c>
      <c r="I154" s="16">
        <v>16</v>
      </c>
      <c r="J154" s="12">
        <f t="shared" si="29"/>
        <v>17.474039506934947</v>
      </c>
      <c r="K154" s="13" t="str">
        <f>IF(J154&lt;&gt;"", VLOOKUP(ROUNDDOWN(J154,1),Sublevels!$L$2:$M$21,2), "")</f>
        <v>Masterful</v>
      </c>
      <c r="M154" s="16">
        <v>16</v>
      </c>
      <c r="N154" s="12">
        <f t="shared" si="30"/>
        <v>23.500000000000028</v>
      </c>
      <c r="O154" s="13" t="str">
        <f>IF(N154&lt;&gt;"", VLOOKUP(ROUNDDOWN(N154,1),Sublevels!$L$2:$M$11,2), "")</f>
        <v>Superb</v>
      </c>
    </row>
  </sheetData>
  <conditionalFormatting sqref="B28:B29 F6:F7 E5:E24 D5:D45 D67">
    <cfRule type="containsText" dxfId="2329" priority="700" operator="containsText" text="WK">
      <formula>NOT(ISERROR(SEARCH("WK",B5)))</formula>
    </cfRule>
  </conditionalFormatting>
  <conditionalFormatting sqref="B28:B29 F6:F7 E5:E24 D5:D45 D67">
    <cfRule type="containsText" dxfId="2328" priority="691" operator="containsText" text="Stam">
      <formula>NOT(ISERROR(SEARCH("Stam",B5)))</formula>
    </cfRule>
    <cfRule type="containsText" dxfId="2327" priority="692" operator="containsText" text="Fielding">
      <formula>NOT(ISERROR(SEARCH("Fielding",B5)))</formula>
    </cfRule>
    <cfRule type="containsText" dxfId="2326" priority="693" operator="containsText" text="Conc">
      <formula>NOT(ISERROR(SEARCH("Conc",B5)))</formula>
    </cfRule>
    <cfRule type="containsText" dxfId="2325" priority="694" operator="containsText" text="Cons">
      <formula>NOT(ISERROR(SEARCH("Cons",B5)))</formula>
    </cfRule>
    <cfRule type="containsText" dxfId="2324" priority="695" operator="containsText" text="No pop">
      <formula>NOT(ISERROR(SEARCH("No pop",B5)))</formula>
    </cfRule>
    <cfRule type="containsText" dxfId="2323" priority="696" operator="containsText" text="Bowling">
      <formula>NOT(ISERROR(SEARCH("Bowling",B5)))</formula>
    </cfRule>
    <cfRule type="containsText" dxfId="2322" priority="697" operator="containsText" text="Batting">
      <formula>NOT(ISERROR(SEARCH("Batting",B5)))</formula>
    </cfRule>
    <cfRule type="beginsWith" dxfId="2321" priority="698" operator="beginsWith" text="Batting">
      <formula>LEFT(B5,7)="Batting"</formula>
    </cfRule>
    <cfRule type="cellIs" dxfId="2320" priority="699" operator="equal">
      <formula>"Batting"</formula>
    </cfRule>
  </conditionalFormatting>
  <conditionalFormatting sqref="F28:F29 E28:E44">
    <cfRule type="containsText" dxfId="2319" priority="690" operator="containsText" text="WK">
      <formula>NOT(ISERROR(SEARCH("WK",E28)))</formula>
    </cfRule>
  </conditionalFormatting>
  <conditionalFormatting sqref="F28:F29 E28:E44">
    <cfRule type="containsText" dxfId="2318" priority="681" operator="containsText" text="Stam">
      <formula>NOT(ISERROR(SEARCH("Stam",E28)))</formula>
    </cfRule>
    <cfRule type="containsText" dxfId="2317" priority="682" operator="containsText" text="Fielding">
      <formula>NOT(ISERROR(SEARCH("Fielding",E28)))</formula>
    </cfRule>
    <cfRule type="containsText" dxfId="2316" priority="683" operator="containsText" text="Conc">
      <formula>NOT(ISERROR(SEARCH("Conc",E28)))</formula>
    </cfRule>
    <cfRule type="containsText" dxfId="2315" priority="684" operator="containsText" text="Cons">
      <formula>NOT(ISERROR(SEARCH("Cons",E28)))</formula>
    </cfRule>
    <cfRule type="containsText" dxfId="2314" priority="685" operator="containsText" text="No pop">
      <formula>NOT(ISERROR(SEARCH("No pop",E28)))</formula>
    </cfRule>
    <cfRule type="containsText" dxfId="2313" priority="686" operator="containsText" text="Bowling">
      <formula>NOT(ISERROR(SEARCH("Bowling",E28)))</formula>
    </cfRule>
    <cfRule type="containsText" dxfId="2312" priority="687" operator="containsText" text="Batting">
      <formula>NOT(ISERROR(SEARCH("Batting",E28)))</formula>
    </cfRule>
    <cfRule type="beginsWith" dxfId="2311" priority="688" operator="beginsWith" text="Batting">
      <formula>LEFT(E28,7)="Batting"</formula>
    </cfRule>
    <cfRule type="cellIs" dxfId="2310" priority="689" operator="equal">
      <formula>"Batting"</formula>
    </cfRule>
  </conditionalFormatting>
  <conditionalFormatting sqref="J6:J7 I5:I24">
    <cfRule type="containsText" dxfId="2309" priority="680" operator="containsText" text="WK">
      <formula>NOT(ISERROR(SEARCH("WK",I5)))</formula>
    </cfRule>
  </conditionalFormatting>
  <conditionalFormatting sqref="J6:J7 I5:I24">
    <cfRule type="containsText" dxfId="2308" priority="671" operator="containsText" text="Stam">
      <formula>NOT(ISERROR(SEARCH("Stam",I5)))</formula>
    </cfRule>
    <cfRule type="containsText" dxfId="2307" priority="672" operator="containsText" text="Fielding">
      <formula>NOT(ISERROR(SEARCH("Fielding",I5)))</formula>
    </cfRule>
    <cfRule type="containsText" dxfId="2306" priority="673" operator="containsText" text="Conc">
      <formula>NOT(ISERROR(SEARCH("Conc",I5)))</formula>
    </cfRule>
    <cfRule type="containsText" dxfId="2305" priority="674" operator="containsText" text="Cons">
      <formula>NOT(ISERROR(SEARCH("Cons",I5)))</formula>
    </cfRule>
    <cfRule type="containsText" dxfId="2304" priority="675" operator="containsText" text="No pop">
      <formula>NOT(ISERROR(SEARCH("No pop",I5)))</formula>
    </cfRule>
    <cfRule type="containsText" dxfId="2303" priority="676" operator="containsText" text="Bowling">
      <formula>NOT(ISERROR(SEARCH("Bowling",I5)))</formula>
    </cfRule>
    <cfRule type="containsText" dxfId="2302" priority="677" operator="containsText" text="Batting">
      <formula>NOT(ISERROR(SEARCH("Batting",I5)))</formula>
    </cfRule>
    <cfRule type="beginsWith" dxfId="2301" priority="678" operator="beginsWith" text="Batting">
      <formula>LEFT(I5,7)="Batting"</formula>
    </cfRule>
    <cfRule type="cellIs" dxfId="2300" priority="679" operator="equal">
      <formula>"Batting"</formula>
    </cfRule>
  </conditionalFormatting>
  <conditionalFormatting sqref="J28:J29 I26:I44">
    <cfRule type="containsText" dxfId="2299" priority="670" operator="containsText" text="WK">
      <formula>NOT(ISERROR(SEARCH("WK",I26)))</formula>
    </cfRule>
  </conditionalFormatting>
  <conditionalFormatting sqref="J28:J29 I26:I44">
    <cfRule type="containsText" dxfId="2298" priority="661" operator="containsText" text="Stam">
      <formula>NOT(ISERROR(SEARCH("Stam",I26)))</formula>
    </cfRule>
    <cfRule type="containsText" dxfId="2297" priority="662" operator="containsText" text="Fielding">
      <formula>NOT(ISERROR(SEARCH("Fielding",I26)))</formula>
    </cfRule>
    <cfRule type="containsText" dxfId="2296" priority="663" operator="containsText" text="Conc">
      <formula>NOT(ISERROR(SEARCH("Conc",I26)))</formula>
    </cfRule>
    <cfRule type="containsText" dxfId="2295" priority="664" operator="containsText" text="Cons">
      <formula>NOT(ISERROR(SEARCH("Cons",I26)))</formula>
    </cfRule>
    <cfRule type="containsText" dxfId="2294" priority="665" operator="containsText" text="No pop">
      <formula>NOT(ISERROR(SEARCH("No pop",I26)))</formula>
    </cfRule>
    <cfRule type="containsText" dxfId="2293" priority="666" operator="containsText" text="Bowling">
      <formula>NOT(ISERROR(SEARCH("Bowling",I26)))</formula>
    </cfRule>
    <cfRule type="containsText" dxfId="2292" priority="667" operator="containsText" text="Batting">
      <formula>NOT(ISERROR(SEARCH("Batting",I26)))</formula>
    </cfRule>
    <cfRule type="beginsWith" dxfId="2291" priority="668" operator="beginsWith" text="Batting">
      <formula>LEFT(I26,7)="Batting"</formula>
    </cfRule>
    <cfRule type="cellIs" dxfId="2290" priority="669" operator="equal">
      <formula>"Batting"</formula>
    </cfRule>
  </conditionalFormatting>
  <conditionalFormatting sqref="E26:E27">
    <cfRule type="containsText" dxfId="2289" priority="660" operator="containsText" text="WK">
      <formula>NOT(ISERROR(SEARCH("WK",E26)))</formula>
    </cfRule>
  </conditionalFormatting>
  <conditionalFormatting sqref="E26:E27">
    <cfRule type="containsText" dxfId="2288" priority="651" operator="containsText" text="Stam">
      <formula>NOT(ISERROR(SEARCH("Stam",E26)))</formula>
    </cfRule>
    <cfRule type="containsText" dxfId="2287" priority="652" operator="containsText" text="Fielding">
      <formula>NOT(ISERROR(SEARCH("Fielding",E26)))</formula>
    </cfRule>
    <cfRule type="containsText" dxfId="2286" priority="653" operator="containsText" text="Conc">
      <formula>NOT(ISERROR(SEARCH("Conc",E26)))</formula>
    </cfRule>
    <cfRule type="containsText" dxfId="2285" priority="654" operator="containsText" text="Cons">
      <formula>NOT(ISERROR(SEARCH("Cons",E26)))</formula>
    </cfRule>
    <cfRule type="containsText" dxfId="2284" priority="655" operator="containsText" text="No pop">
      <formula>NOT(ISERROR(SEARCH("No pop",E26)))</formula>
    </cfRule>
    <cfRule type="containsText" dxfId="2283" priority="656" operator="containsText" text="Bowling">
      <formula>NOT(ISERROR(SEARCH("Bowling",E26)))</formula>
    </cfRule>
    <cfRule type="containsText" dxfId="2282" priority="657" operator="containsText" text="Batting">
      <formula>NOT(ISERROR(SEARCH("Batting",E26)))</formula>
    </cfRule>
    <cfRule type="beginsWith" dxfId="2281" priority="658" operator="beginsWith" text="Batting">
      <formula>LEFT(E26,7)="Batting"</formula>
    </cfRule>
    <cfRule type="cellIs" dxfId="2280" priority="659" operator="equal">
      <formula>"Batting"</formula>
    </cfRule>
  </conditionalFormatting>
  <conditionalFormatting sqref="B50:B51 E46 D46:D48 D50:D66">
    <cfRule type="containsText" dxfId="2279" priority="650" operator="containsText" text="WK">
      <formula>NOT(ISERROR(SEARCH("WK",B46)))</formula>
    </cfRule>
  </conditionalFormatting>
  <conditionalFormatting sqref="B50:B51 E46 D46:D48 D50:D66">
    <cfRule type="containsText" dxfId="2278" priority="641" operator="containsText" text="Stam">
      <formula>NOT(ISERROR(SEARCH("Stam",B46)))</formula>
    </cfRule>
    <cfRule type="containsText" dxfId="2277" priority="642" operator="containsText" text="Fielding">
      <formula>NOT(ISERROR(SEARCH("Fielding",B46)))</formula>
    </cfRule>
    <cfRule type="containsText" dxfId="2276" priority="643" operator="containsText" text="Conc">
      <formula>NOT(ISERROR(SEARCH("Conc",B46)))</formula>
    </cfRule>
    <cfRule type="containsText" dxfId="2275" priority="644" operator="containsText" text="Cons">
      <formula>NOT(ISERROR(SEARCH("Cons",B46)))</formula>
    </cfRule>
    <cfRule type="containsText" dxfId="2274" priority="645" operator="containsText" text="No pop">
      <formula>NOT(ISERROR(SEARCH("No pop",B46)))</formula>
    </cfRule>
    <cfRule type="containsText" dxfId="2273" priority="646" operator="containsText" text="Bowling">
      <formula>NOT(ISERROR(SEARCH("Bowling",B46)))</formula>
    </cfRule>
    <cfRule type="containsText" dxfId="2272" priority="647" operator="containsText" text="Batting">
      <formula>NOT(ISERROR(SEARCH("Batting",B46)))</formula>
    </cfRule>
    <cfRule type="beginsWith" dxfId="2271" priority="648" operator="beginsWith" text="Batting">
      <formula>LEFT(B46,7)="Batting"</formula>
    </cfRule>
    <cfRule type="cellIs" dxfId="2270" priority="649" operator="equal">
      <formula>"Batting"</formula>
    </cfRule>
  </conditionalFormatting>
  <conditionalFormatting sqref="F50:F51 E50:E66">
    <cfRule type="containsText" dxfId="2269" priority="640" operator="containsText" text="WK">
      <formula>NOT(ISERROR(SEARCH("WK",E50)))</formula>
    </cfRule>
  </conditionalFormatting>
  <conditionalFormatting sqref="F50:F51 E50:E66">
    <cfRule type="containsText" dxfId="2268" priority="631" operator="containsText" text="Stam">
      <formula>NOT(ISERROR(SEARCH("Stam",E50)))</formula>
    </cfRule>
    <cfRule type="containsText" dxfId="2267" priority="632" operator="containsText" text="Fielding">
      <formula>NOT(ISERROR(SEARCH("Fielding",E50)))</formula>
    </cfRule>
    <cfRule type="containsText" dxfId="2266" priority="633" operator="containsText" text="Conc">
      <formula>NOT(ISERROR(SEARCH("Conc",E50)))</formula>
    </cfRule>
    <cfRule type="containsText" dxfId="2265" priority="634" operator="containsText" text="Cons">
      <formula>NOT(ISERROR(SEARCH("Cons",E50)))</formula>
    </cfRule>
    <cfRule type="containsText" dxfId="2264" priority="635" operator="containsText" text="No pop">
      <formula>NOT(ISERROR(SEARCH("No pop",E50)))</formula>
    </cfRule>
    <cfRule type="containsText" dxfId="2263" priority="636" operator="containsText" text="Bowling">
      <formula>NOT(ISERROR(SEARCH("Bowling",E50)))</formula>
    </cfRule>
    <cfRule type="containsText" dxfId="2262" priority="637" operator="containsText" text="Batting">
      <formula>NOT(ISERROR(SEARCH("Batting",E50)))</formula>
    </cfRule>
    <cfRule type="beginsWith" dxfId="2261" priority="638" operator="beginsWith" text="Batting">
      <formula>LEFT(E50,7)="Batting"</formula>
    </cfRule>
    <cfRule type="cellIs" dxfId="2260" priority="639" operator="equal">
      <formula>"Batting"</formula>
    </cfRule>
  </conditionalFormatting>
  <conditionalFormatting sqref="I46">
    <cfRule type="containsText" dxfId="2259" priority="630" operator="containsText" text="WK">
      <formula>NOT(ISERROR(SEARCH("WK",I46)))</formula>
    </cfRule>
  </conditionalFormatting>
  <conditionalFormatting sqref="I46">
    <cfRule type="containsText" dxfId="2258" priority="621" operator="containsText" text="Stam">
      <formula>NOT(ISERROR(SEARCH("Stam",I46)))</formula>
    </cfRule>
    <cfRule type="containsText" dxfId="2257" priority="622" operator="containsText" text="Fielding">
      <formula>NOT(ISERROR(SEARCH("Fielding",I46)))</formula>
    </cfRule>
    <cfRule type="containsText" dxfId="2256" priority="623" operator="containsText" text="Conc">
      <formula>NOT(ISERROR(SEARCH("Conc",I46)))</formula>
    </cfRule>
    <cfRule type="containsText" dxfId="2255" priority="624" operator="containsText" text="Cons">
      <formula>NOT(ISERROR(SEARCH("Cons",I46)))</formula>
    </cfRule>
    <cfRule type="containsText" dxfId="2254" priority="625" operator="containsText" text="No pop">
      <formula>NOT(ISERROR(SEARCH("No pop",I46)))</formula>
    </cfRule>
    <cfRule type="containsText" dxfId="2253" priority="626" operator="containsText" text="Bowling">
      <formula>NOT(ISERROR(SEARCH("Bowling",I46)))</formula>
    </cfRule>
    <cfRule type="containsText" dxfId="2252" priority="627" operator="containsText" text="Batting">
      <formula>NOT(ISERROR(SEARCH("Batting",I46)))</formula>
    </cfRule>
    <cfRule type="beginsWith" dxfId="2251" priority="628" operator="beginsWith" text="Batting">
      <formula>LEFT(I46,7)="Batting"</formula>
    </cfRule>
    <cfRule type="cellIs" dxfId="2250" priority="629" operator="equal">
      <formula>"Batting"</formula>
    </cfRule>
  </conditionalFormatting>
  <conditionalFormatting sqref="J50:J51 I48 I50:I66">
    <cfRule type="containsText" dxfId="2249" priority="620" operator="containsText" text="WK">
      <formula>NOT(ISERROR(SEARCH("WK",I48)))</formula>
    </cfRule>
  </conditionalFormatting>
  <conditionalFormatting sqref="J50:J51 I48 I50:I66">
    <cfRule type="containsText" dxfId="2248" priority="611" operator="containsText" text="Stam">
      <formula>NOT(ISERROR(SEARCH("Stam",I48)))</formula>
    </cfRule>
    <cfRule type="containsText" dxfId="2247" priority="612" operator="containsText" text="Fielding">
      <formula>NOT(ISERROR(SEARCH("Fielding",I48)))</formula>
    </cfRule>
    <cfRule type="containsText" dxfId="2246" priority="613" operator="containsText" text="Conc">
      <formula>NOT(ISERROR(SEARCH("Conc",I48)))</formula>
    </cfRule>
    <cfRule type="containsText" dxfId="2245" priority="614" operator="containsText" text="Cons">
      <formula>NOT(ISERROR(SEARCH("Cons",I48)))</formula>
    </cfRule>
    <cfRule type="containsText" dxfId="2244" priority="615" operator="containsText" text="No pop">
      <formula>NOT(ISERROR(SEARCH("No pop",I48)))</formula>
    </cfRule>
    <cfRule type="containsText" dxfId="2243" priority="616" operator="containsText" text="Bowling">
      <formula>NOT(ISERROR(SEARCH("Bowling",I48)))</formula>
    </cfRule>
    <cfRule type="containsText" dxfId="2242" priority="617" operator="containsText" text="Batting">
      <formula>NOT(ISERROR(SEARCH("Batting",I48)))</formula>
    </cfRule>
    <cfRule type="beginsWith" dxfId="2241" priority="618" operator="beginsWith" text="Batting">
      <formula>LEFT(I48,7)="Batting"</formula>
    </cfRule>
    <cfRule type="cellIs" dxfId="2240" priority="619" operator="equal">
      <formula>"Batting"</formula>
    </cfRule>
  </conditionalFormatting>
  <conditionalFormatting sqref="E48">
    <cfRule type="containsText" dxfId="2239" priority="610" operator="containsText" text="WK">
      <formula>NOT(ISERROR(SEARCH("WK",E48)))</formula>
    </cfRule>
  </conditionalFormatting>
  <conditionalFormatting sqref="E48">
    <cfRule type="containsText" dxfId="2238" priority="601" operator="containsText" text="Stam">
      <formula>NOT(ISERROR(SEARCH("Stam",E48)))</formula>
    </cfRule>
    <cfRule type="containsText" dxfId="2237" priority="602" operator="containsText" text="Fielding">
      <formula>NOT(ISERROR(SEARCH("Fielding",E48)))</formula>
    </cfRule>
    <cfRule type="containsText" dxfId="2236" priority="603" operator="containsText" text="Conc">
      <formula>NOT(ISERROR(SEARCH("Conc",E48)))</formula>
    </cfRule>
    <cfRule type="containsText" dxfId="2235" priority="604" operator="containsText" text="Cons">
      <formula>NOT(ISERROR(SEARCH("Cons",E48)))</formula>
    </cfRule>
    <cfRule type="containsText" dxfId="2234" priority="605" operator="containsText" text="No pop">
      <formula>NOT(ISERROR(SEARCH("No pop",E48)))</formula>
    </cfRule>
    <cfRule type="containsText" dxfId="2233" priority="606" operator="containsText" text="Bowling">
      <formula>NOT(ISERROR(SEARCH("Bowling",E48)))</formula>
    </cfRule>
    <cfRule type="containsText" dxfId="2232" priority="607" operator="containsText" text="Batting">
      <formula>NOT(ISERROR(SEARCH("Batting",E48)))</formula>
    </cfRule>
    <cfRule type="beginsWith" dxfId="2231" priority="608" operator="beginsWith" text="Batting">
      <formula>LEFT(E48,7)="Batting"</formula>
    </cfRule>
    <cfRule type="cellIs" dxfId="2230" priority="609" operator="equal">
      <formula>"Batting"</formula>
    </cfRule>
  </conditionalFormatting>
  <conditionalFormatting sqref="B72:B73 E68 D68:D70 D72:D88">
    <cfRule type="containsText" dxfId="2229" priority="600" operator="containsText" text="WK">
      <formula>NOT(ISERROR(SEARCH("WK",B68)))</formula>
    </cfRule>
  </conditionalFormatting>
  <conditionalFormatting sqref="B72:B73 E68 D68:D70 D72:D88">
    <cfRule type="containsText" dxfId="2228" priority="591" operator="containsText" text="Stam">
      <formula>NOT(ISERROR(SEARCH("Stam",B68)))</formula>
    </cfRule>
    <cfRule type="containsText" dxfId="2227" priority="592" operator="containsText" text="Fielding">
      <formula>NOT(ISERROR(SEARCH("Fielding",B68)))</formula>
    </cfRule>
    <cfRule type="containsText" dxfId="2226" priority="593" operator="containsText" text="Conc">
      <formula>NOT(ISERROR(SEARCH("Conc",B68)))</formula>
    </cfRule>
    <cfRule type="containsText" dxfId="2225" priority="594" operator="containsText" text="Cons">
      <formula>NOT(ISERROR(SEARCH("Cons",B68)))</formula>
    </cfRule>
    <cfRule type="containsText" dxfId="2224" priority="595" operator="containsText" text="No pop">
      <formula>NOT(ISERROR(SEARCH("No pop",B68)))</formula>
    </cfRule>
    <cfRule type="containsText" dxfId="2223" priority="596" operator="containsText" text="Bowling">
      <formula>NOT(ISERROR(SEARCH("Bowling",B68)))</formula>
    </cfRule>
    <cfRule type="containsText" dxfId="2222" priority="597" operator="containsText" text="Batting">
      <formula>NOT(ISERROR(SEARCH("Batting",B68)))</formula>
    </cfRule>
    <cfRule type="beginsWith" dxfId="2221" priority="598" operator="beginsWith" text="Batting">
      <formula>LEFT(B68,7)="Batting"</formula>
    </cfRule>
    <cfRule type="cellIs" dxfId="2220" priority="599" operator="equal">
      <formula>"Batting"</formula>
    </cfRule>
  </conditionalFormatting>
  <conditionalFormatting sqref="F72:F73 E72:E88">
    <cfRule type="containsText" dxfId="2219" priority="590" operator="containsText" text="WK">
      <formula>NOT(ISERROR(SEARCH("WK",E72)))</formula>
    </cfRule>
  </conditionalFormatting>
  <conditionalFormatting sqref="F72:F73 E72:E88">
    <cfRule type="containsText" dxfId="2218" priority="581" operator="containsText" text="Stam">
      <formula>NOT(ISERROR(SEARCH("Stam",E72)))</formula>
    </cfRule>
    <cfRule type="containsText" dxfId="2217" priority="582" operator="containsText" text="Fielding">
      <formula>NOT(ISERROR(SEARCH("Fielding",E72)))</formula>
    </cfRule>
    <cfRule type="containsText" dxfId="2216" priority="583" operator="containsText" text="Conc">
      <formula>NOT(ISERROR(SEARCH("Conc",E72)))</formula>
    </cfRule>
    <cfRule type="containsText" dxfId="2215" priority="584" operator="containsText" text="Cons">
      <formula>NOT(ISERROR(SEARCH("Cons",E72)))</formula>
    </cfRule>
    <cfRule type="containsText" dxfId="2214" priority="585" operator="containsText" text="No pop">
      <formula>NOT(ISERROR(SEARCH("No pop",E72)))</formula>
    </cfRule>
    <cfRule type="containsText" dxfId="2213" priority="586" operator="containsText" text="Bowling">
      <formula>NOT(ISERROR(SEARCH("Bowling",E72)))</formula>
    </cfRule>
    <cfRule type="containsText" dxfId="2212" priority="587" operator="containsText" text="Batting">
      <formula>NOT(ISERROR(SEARCH("Batting",E72)))</formula>
    </cfRule>
    <cfRule type="beginsWith" dxfId="2211" priority="588" operator="beginsWith" text="Batting">
      <formula>LEFT(E72,7)="Batting"</formula>
    </cfRule>
    <cfRule type="cellIs" dxfId="2210" priority="589" operator="equal">
      <formula>"Batting"</formula>
    </cfRule>
  </conditionalFormatting>
  <conditionalFormatting sqref="I68">
    <cfRule type="containsText" dxfId="2209" priority="580" operator="containsText" text="WK">
      <formula>NOT(ISERROR(SEARCH("WK",I68)))</formula>
    </cfRule>
  </conditionalFormatting>
  <conditionalFormatting sqref="I68">
    <cfRule type="containsText" dxfId="2208" priority="571" operator="containsText" text="Stam">
      <formula>NOT(ISERROR(SEARCH("Stam",I68)))</formula>
    </cfRule>
    <cfRule type="containsText" dxfId="2207" priority="572" operator="containsText" text="Fielding">
      <formula>NOT(ISERROR(SEARCH("Fielding",I68)))</formula>
    </cfRule>
    <cfRule type="containsText" dxfId="2206" priority="573" operator="containsText" text="Conc">
      <formula>NOT(ISERROR(SEARCH("Conc",I68)))</formula>
    </cfRule>
    <cfRule type="containsText" dxfId="2205" priority="574" operator="containsText" text="Cons">
      <formula>NOT(ISERROR(SEARCH("Cons",I68)))</formula>
    </cfRule>
    <cfRule type="containsText" dxfId="2204" priority="575" operator="containsText" text="No pop">
      <formula>NOT(ISERROR(SEARCH("No pop",I68)))</formula>
    </cfRule>
    <cfRule type="containsText" dxfId="2203" priority="576" operator="containsText" text="Bowling">
      <formula>NOT(ISERROR(SEARCH("Bowling",I68)))</formula>
    </cfRule>
    <cfRule type="containsText" dxfId="2202" priority="577" operator="containsText" text="Batting">
      <formula>NOT(ISERROR(SEARCH("Batting",I68)))</formula>
    </cfRule>
    <cfRule type="beginsWith" dxfId="2201" priority="578" operator="beginsWith" text="Batting">
      <formula>LEFT(I68,7)="Batting"</formula>
    </cfRule>
    <cfRule type="cellIs" dxfId="2200" priority="579" operator="equal">
      <formula>"Batting"</formula>
    </cfRule>
  </conditionalFormatting>
  <conditionalFormatting sqref="J72:J73 I70 I72:I88">
    <cfRule type="containsText" dxfId="2199" priority="570" operator="containsText" text="WK">
      <formula>NOT(ISERROR(SEARCH("WK",I70)))</formula>
    </cfRule>
  </conditionalFormatting>
  <conditionalFormatting sqref="J72:J73 I70 I72:I88">
    <cfRule type="containsText" dxfId="2198" priority="561" operator="containsText" text="Stam">
      <formula>NOT(ISERROR(SEARCH("Stam",I70)))</formula>
    </cfRule>
    <cfRule type="containsText" dxfId="2197" priority="562" operator="containsText" text="Fielding">
      <formula>NOT(ISERROR(SEARCH("Fielding",I70)))</formula>
    </cfRule>
    <cfRule type="containsText" dxfId="2196" priority="563" operator="containsText" text="Conc">
      <formula>NOT(ISERROR(SEARCH("Conc",I70)))</formula>
    </cfRule>
    <cfRule type="containsText" dxfId="2195" priority="564" operator="containsText" text="Cons">
      <formula>NOT(ISERROR(SEARCH("Cons",I70)))</formula>
    </cfRule>
    <cfRule type="containsText" dxfId="2194" priority="565" operator="containsText" text="No pop">
      <formula>NOT(ISERROR(SEARCH("No pop",I70)))</formula>
    </cfRule>
    <cfRule type="containsText" dxfId="2193" priority="566" operator="containsText" text="Bowling">
      <formula>NOT(ISERROR(SEARCH("Bowling",I70)))</formula>
    </cfRule>
    <cfRule type="containsText" dxfId="2192" priority="567" operator="containsText" text="Batting">
      <formula>NOT(ISERROR(SEARCH("Batting",I70)))</formula>
    </cfRule>
    <cfRule type="beginsWith" dxfId="2191" priority="568" operator="beginsWith" text="Batting">
      <formula>LEFT(I70,7)="Batting"</formula>
    </cfRule>
    <cfRule type="cellIs" dxfId="2190" priority="569" operator="equal">
      <formula>"Batting"</formula>
    </cfRule>
  </conditionalFormatting>
  <conditionalFormatting sqref="E70">
    <cfRule type="containsText" dxfId="2189" priority="560" operator="containsText" text="WK">
      <formula>NOT(ISERROR(SEARCH("WK",E70)))</formula>
    </cfRule>
  </conditionalFormatting>
  <conditionalFormatting sqref="E70">
    <cfRule type="containsText" dxfId="2188" priority="551" operator="containsText" text="Stam">
      <formula>NOT(ISERROR(SEARCH("Stam",E70)))</formula>
    </cfRule>
    <cfRule type="containsText" dxfId="2187" priority="552" operator="containsText" text="Fielding">
      <formula>NOT(ISERROR(SEARCH("Fielding",E70)))</formula>
    </cfRule>
    <cfRule type="containsText" dxfId="2186" priority="553" operator="containsText" text="Conc">
      <formula>NOT(ISERROR(SEARCH("Conc",E70)))</formula>
    </cfRule>
    <cfRule type="containsText" dxfId="2185" priority="554" operator="containsText" text="Cons">
      <formula>NOT(ISERROR(SEARCH("Cons",E70)))</formula>
    </cfRule>
    <cfRule type="containsText" dxfId="2184" priority="555" operator="containsText" text="No pop">
      <formula>NOT(ISERROR(SEARCH("No pop",E70)))</formula>
    </cfRule>
    <cfRule type="containsText" dxfId="2183" priority="556" operator="containsText" text="Bowling">
      <formula>NOT(ISERROR(SEARCH("Bowling",E70)))</formula>
    </cfRule>
    <cfRule type="containsText" dxfId="2182" priority="557" operator="containsText" text="Batting">
      <formula>NOT(ISERROR(SEARCH("Batting",E70)))</formula>
    </cfRule>
    <cfRule type="beginsWith" dxfId="2181" priority="558" operator="beginsWith" text="Batting">
      <formula>LEFT(E70,7)="Batting"</formula>
    </cfRule>
    <cfRule type="cellIs" dxfId="2180" priority="559" operator="equal">
      <formula>"Batting"</formula>
    </cfRule>
  </conditionalFormatting>
  <conditionalFormatting sqref="B94:B95 E90 D90:D92 D94:D110">
    <cfRule type="containsText" dxfId="2179" priority="550" operator="containsText" text="WK">
      <formula>NOT(ISERROR(SEARCH("WK",B90)))</formula>
    </cfRule>
  </conditionalFormatting>
  <conditionalFormatting sqref="B94:B95 E90 D90:D92 D94:D110">
    <cfRule type="containsText" dxfId="2178" priority="541" operator="containsText" text="Stam">
      <formula>NOT(ISERROR(SEARCH("Stam",B90)))</formula>
    </cfRule>
    <cfRule type="containsText" dxfId="2177" priority="542" operator="containsText" text="Fielding">
      <formula>NOT(ISERROR(SEARCH("Fielding",B90)))</formula>
    </cfRule>
    <cfRule type="containsText" dxfId="2176" priority="543" operator="containsText" text="Conc">
      <formula>NOT(ISERROR(SEARCH("Conc",B90)))</formula>
    </cfRule>
    <cfRule type="containsText" dxfId="2175" priority="544" operator="containsText" text="Cons">
      <formula>NOT(ISERROR(SEARCH("Cons",B90)))</formula>
    </cfRule>
    <cfRule type="containsText" dxfId="2174" priority="545" operator="containsText" text="No pop">
      <formula>NOT(ISERROR(SEARCH("No pop",B90)))</formula>
    </cfRule>
    <cfRule type="containsText" dxfId="2173" priority="546" operator="containsText" text="Bowling">
      <formula>NOT(ISERROR(SEARCH("Bowling",B90)))</formula>
    </cfRule>
    <cfRule type="containsText" dxfId="2172" priority="547" operator="containsText" text="Batting">
      <formula>NOT(ISERROR(SEARCH("Batting",B90)))</formula>
    </cfRule>
    <cfRule type="beginsWith" dxfId="2171" priority="548" operator="beginsWith" text="Batting">
      <formula>LEFT(B90,7)="Batting"</formula>
    </cfRule>
    <cfRule type="cellIs" dxfId="2170" priority="549" operator="equal">
      <formula>"Batting"</formula>
    </cfRule>
  </conditionalFormatting>
  <conditionalFormatting sqref="F94:F95 E94:E110">
    <cfRule type="containsText" dxfId="2169" priority="540" operator="containsText" text="WK">
      <formula>NOT(ISERROR(SEARCH("WK",E94)))</formula>
    </cfRule>
  </conditionalFormatting>
  <conditionalFormatting sqref="F94:F95 E94:E110">
    <cfRule type="containsText" dxfId="2168" priority="531" operator="containsText" text="Stam">
      <formula>NOT(ISERROR(SEARCH("Stam",E94)))</formula>
    </cfRule>
    <cfRule type="containsText" dxfId="2167" priority="532" operator="containsText" text="Fielding">
      <formula>NOT(ISERROR(SEARCH("Fielding",E94)))</formula>
    </cfRule>
    <cfRule type="containsText" dxfId="2166" priority="533" operator="containsText" text="Conc">
      <formula>NOT(ISERROR(SEARCH("Conc",E94)))</formula>
    </cfRule>
    <cfRule type="containsText" dxfId="2165" priority="534" operator="containsText" text="Cons">
      <formula>NOT(ISERROR(SEARCH("Cons",E94)))</formula>
    </cfRule>
    <cfRule type="containsText" dxfId="2164" priority="535" operator="containsText" text="No pop">
      <formula>NOT(ISERROR(SEARCH("No pop",E94)))</formula>
    </cfRule>
    <cfRule type="containsText" dxfId="2163" priority="536" operator="containsText" text="Bowling">
      <formula>NOT(ISERROR(SEARCH("Bowling",E94)))</formula>
    </cfRule>
    <cfRule type="containsText" dxfId="2162" priority="537" operator="containsText" text="Batting">
      <formula>NOT(ISERROR(SEARCH("Batting",E94)))</formula>
    </cfRule>
    <cfRule type="beginsWith" dxfId="2161" priority="538" operator="beginsWith" text="Batting">
      <formula>LEFT(E94,7)="Batting"</formula>
    </cfRule>
    <cfRule type="cellIs" dxfId="2160" priority="539" operator="equal">
      <formula>"Batting"</formula>
    </cfRule>
  </conditionalFormatting>
  <conditionalFormatting sqref="I90">
    <cfRule type="containsText" dxfId="2159" priority="530" operator="containsText" text="WK">
      <formula>NOT(ISERROR(SEARCH("WK",I90)))</formula>
    </cfRule>
  </conditionalFormatting>
  <conditionalFormatting sqref="I90">
    <cfRule type="containsText" dxfId="2158" priority="521" operator="containsText" text="Stam">
      <formula>NOT(ISERROR(SEARCH("Stam",I90)))</formula>
    </cfRule>
    <cfRule type="containsText" dxfId="2157" priority="522" operator="containsText" text="Fielding">
      <formula>NOT(ISERROR(SEARCH("Fielding",I90)))</formula>
    </cfRule>
    <cfRule type="containsText" dxfId="2156" priority="523" operator="containsText" text="Conc">
      <formula>NOT(ISERROR(SEARCH("Conc",I90)))</formula>
    </cfRule>
    <cfRule type="containsText" dxfId="2155" priority="524" operator="containsText" text="Cons">
      <formula>NOT(ISERROR(SEARCH("Cons",I90)))</formula>
    </cfRule>
    <cfRule type="containsText" dxfId="2154" priority="525" operator="containsText" text="No pop">
      <formula>NOT(ISERROR(SEARCH("No pop",I90)))</formula>
    </cfRule>
    <cfRule type="containsText" dxfId="2153" priority="526" operator="containsText" text="Bowling">
      <formula>NOT(ISERROR(SEARCH("Bowling",I90)))</formula>
    </cfRule>
    <cfRule type="containsText" dxfId="2152" priority="527" operator="containsText" text="Batting">
      <formula>NOT(ISERROR(SEARCH("Batting",I90)))</formula>
    </cfRule>
    <cfRule type="beginsWith" dxfId="2151" priority="528" operator="beginsWith" text="Batting">
      <formula>LEFT(I90,7)="Batting"</formula>
    </cfRule>
    <cfRule type="cellIs" dxfId="2150" priority="529" operator="equal">
      <formula>"Batting"</formula>
    </cfRule>
  </conditionalFormatting>
  <conditionalFormatting sqref="J94:J95 I92 I94:I110">
    <cfRule type="containsText" dxfId="2149" priority="520" operator="containsText" text="WK">
      <formula>NOT(ISERROR(SEARCH("WK",I92)))</formula>
    </cfRule>
  </conditionalFormatting>
  <conditionalFormatting sqref="J94:J95 I92 I94:I110">
    <cfRule type="containsText" dxfId="2148" priority="511" operator="containsText" text="Stam">
      <formula>NOT(ISERROR(SEARCH("Stam",I92)))</formula>
    </cfRule>
    <cfRule type="containsText" dxfId="2147" priority="512" operator="containsText" text="Fielding">
      <formula>NOT(ISERROR(SEARCH("Fielding",I92)))</formula>
    </cfRule>
    <cfRule type="containsText" dxfId="2146" priority="513" operator="containsText" text="Conc">
      <formula>NOT(ISERROR(SEARCH("Conc",I92)))</formula>
    </cfRule>
    <cfRule type="containsText" dxfId="2145" priority="514" operator="containsText" text="Cons">
      <formula>NOT(ISERROR(SEARCH("Cons",I92)))</formula>
    </cfRule>
    <cfRule type="containsText" dxfId="2144" priority="515" operator="containsText" text="No pop">
      <formula>NOT(ISERROR(SEARCH("No pop",I92)))</formula>
    </cfRule>
    <cfRule type="containsText" dxfId="2143" priority="516" operator="containsText" text="Bowling">
      <formula>NOT(ISERROR(SEARCH("Bowling",I92)))</formula>
    </cfRule>
    <cfRule type="containsText" dxfId="2142" priority="517" operator="containsText" text="Batting">
      <formula>NOT(ISERROR(SEARCH("Batting",I92)))</formula>
    </cfRule>
    <cfRule type="beginsWith" dxfId="2141" priority="518" operator="beginsWith" text="Batting">
      <formula>LEFT(I92,7)="Batting"</formula>
    </cfRule>
    <cfRule type="cellIs" dxfId="2140" priority="519" operator="equal">
      <formula>"Batting"</formula>
    </cfRule>
  </conditionalFormatting>
  <conditionalFormatting sqref="E92">
    <cfRule type="containsText" dxfId="2139" priority="510" operator="containsText" text="WK">
      <formula>NOT(ISERROR(SEARCH("WK",E92)))</formula>
    </cfRule>
  </conditionalFormatting>
  <conditionalFormatting sqref="E92">
    <cfRule type="containsText" dxfId="2138" priority="501" operator="containsText" text="Stam">
      <formula>NOT(ISERROR(SEARCH("Stam",E92)))</formula>
    </cfRule>
    <cfRule type="containsText" dxfId="2137" priority="502" operator="containsText" text="Fielding">
      <formula>NOT(ISERROR(SEARCH("Fielding",E92)))</formula>
    </cfRule>
    <cfRule type="containsText" dxfId="2136" priority="503" operator="containsText" text="Conc">
      <formula>NOT(ISERROR(SEARCH("Conc",E92)))</formula>
    </cfRule>
    <cfRule type="containsText" dxfId="2135" priority="504" operator="containsText" text="Cons">
      <formula>NOT(ISERROR(SEARCH("Cons",E92)))</formula>
    </cfRule>
    <cfRule type="containsText" dxfId="2134" priority="505" operator="containsText" text="No pop">
      <formula>NOT(ISERROR(SEARCH("No pop",E92)))</formula>
    </cfRule>
    <cfRule type="containsText" dxfId="2133" priority="506" operator="containsText" text="Bowling">
      <formula>NOT(ISERROR(SEARCH("Bowling",E92)))</formula>
    </cfRule>
    <cfRule type="containsText" dxfId="2132" priority="507" operator="containsText" text="Batting">
      <formula>NOT(ISERROR(SEARCH("Batting",E92)))</formula>
    </cfRule>
    <cfRule type="beginsWith" dxfId="2131" priority="508" operator="beginsWith" text="Batting">
      <formula>LEFT(E92,7)="Batting"</formula>
    </cfRule>
    <cfRule type="cellIs" dxfId="2130" priority="509" operator="equal">
      <formula>"Batting"</formula>
    </cfRule>
  </conditionalFormatting>
  <conditionalFormatting sqref="D49">
    <cfRule type="containsText" dxfId="2129" priority="500" operator="containsText" text="WK">
      <formula>NOT(ISERROR(SEARCH("WK",D49)))</formula>
    </cfRule>
  </conditionalFormatting>
  <conditionalFormatting sqref="D49">
    <cfRule type="containsText" dxfId="2128" priority="491" operator="containsText" text="Stam">
      <formula>NOT(ISERROR(SEARCH("Stam",D49)))</formula>
    </cfRule>
    <cfRule type="containsText" dxfId="2127" priority="492" operator="containsText" text="Fielding">
      <formula>NOT(ISERROR(SEARCH("Fielding",D49)))</formula>
    </cfRule>
    <cfRule type="containsText" dxfId="2126" priority="493" operator="containsText" text="Conc">
      <formula>NOT(ISERROR(SEARCH("Conc",D49)))</formula>
    </cfRule>
    <cfRule type="containsText" dxfId="2125" priority="494" operator="containsText" text="Cons">
      <formula>NOT(ISERROR(SEARCH("Cons",D49)))</formula>
    </cfRule>
    <cfRule type="containsText" dxfId="2124" priority="495" operator="containsText" text="No pop">
      <formula>NOT(ISERROR(SEARCH("No pop",D49)))</formula>
    </cfRule>
    <cfRule type="containsText" dxfId="2123" priority="496" operator="containsText" text="Bowling">
      <formula>NOT(ISERROR(SEARCH("Bowling",D49)))</formula>
    </cfRule>
    <cfRule type="containsText" dxfId="2122" priority="497" operator="containsText" text="Batting">
      <formula>NOT(ISERROR(SEARCH("Batting",D49)))</formula>
    </cfRule>
    <cfRule type="beginsWith" dxfId="2121" priority="498" operator="beginsWith" text="Batting">
      <formula>LEFT(D49,7)="Batting"</formula>
    </cfRule>
    <cfRule type="cellIs" dxfId="2120" priority="499" operator="equal">
      <formula>"Batting"</formula>
    </cfRule>
  </conditionalFormatting>
  <conditionalFormatting sqref="I49">
    <cfRule type="containsText" dxfId="2119" priority="490" operator="containsText" text="WK">
      <formula>NOT(ISERROR(SEARCH("WK",I49)))</formula>
    </cfRule>
  </conditionalFormatting>
  <conditionalFormatting sqref="I49">
    <cfRule type="containsText" dxfId="2118" priority="481" operator="containsText" text="Stam">
      <formula>NOT(ISERROR(SEARCH("Stam",I49)))</formula>
    </cfRule>
    <cfRule type="containsText" dxfId="2117" priority="482" operator="containsText" text="Fielding">
      <formula>NOT(ISERROR(SEARCH("Fielding",I49)))</formula>
    </cfRule>
    <cfRule type="containsText" dxfId="2116" priority="483" operator="containsText" text="Conc">
      <formula>NOT(ISERROR(SEARCH("Conc",I49)))</formula>
    </cfRule>
    <cfRule type="containsText" dxfId="2115" priority="484" operator="containsText" text="Cons">
      <formula>NOT(ISERROR(SEARCH("Cons",I49)))</formula>
    </cfRule>
    <cfRule type="containsText" dxfId="2114" priority="485" operator="containsText" text="No pop">
      <formula>NOT(ISERROR(SEARCH("No pop",I49)))</formula>
    </cfRule>
    <cfRule type="containsText" dxfId="2113" priority="486" operator="containsText" text="Bowling">
      <formula>NOT(ISERROR(SEARCH("Bowling",I49)))</formula>
    </cfRule>
    <cfRule type="containsText" dxfId="2112" priority="487" operator="containsText" text="Batting">
      <formula>NOT(ISERROR(SEARCH("Batting",I49)))</formula>
    </cfRule>
    <cfRule type="beginsWith" dxfId="2111" priority="488" operator="beginsWith" text="Batting">
      <formula>LEFT(I49,7)="Batting"</formula>
    </cfRule>
    <cfRule type="cellIs" dxfId="2110" priority="489" operator="equal">
      <formula>"Batting"</formula>
    </cfRule>
  </conditionalFormatting>
  <conditionalFormatting sqref="E49">
    <cfRule type="containsText" dxfId="2109" priority="480" operator="containsText" text="WK">
      <formula>NOT(ISERROR(SEARCH("WK",E49)))</formula>
    </cfRule>
  </conditionalFormatting>
  <conditionalFormatting sqref="E49">
    <cfRule type="containsText" dxfId="2108" priority="471" operator="containsText" text="Stam">
      <formula>NOT(ISERROR(SEARCH("Stam",E49)))</formula>
    </cfRule>
    <cfRule type="containsText" dxfId="2107" priority="472" operator="containsText" text="Fielding">
      <formula>NOT(ISERROR(SEARCH("Fielding",E49)))</formula>
    </cfRule>
    <cfRule type="containsText" dxfId="2106" priority="473" operator="containsText" text="Conc">
      <formula>NOT(ISERROR(SEARCH("Conc",E49)))</formula>
    </cfRule>
    <cfRule type="containsText" dxfId="2105" priority="474" operator="containsText" text="Cons">
      <formula>NOT(ISERROR(SEARCH("Cons",E49)))</formula>
    </cfRule>
    <cfRule type="containsText" dxfId="2104" priority="475" operator="containsText" text="No pop">
      <formula>NOT(ISERROR(SEARCH("No pop",E49)))</formula>
    </cfRule>
    <cfRule type="containsText" dxfId="2103" priority="476" operator="containsText" text="Bowling">
      <formula>NOT(ISERROR(SEARCH("Bowling",E49)))</formula>
    </cfRule>
    <cfRule type="containsText" dxfId="2102" priority="477" operator="containsText" text="Batting">
      <formula>NOT(ISERROR(SEARCH("Batting",E49)))</formula>
    </cfRule>
    <cfRule type="beginsWith" dxfId="2101" priority="478" operator="beginsWith" text="Batting">
      <formula>LEFT(E49,7)="Batting"</formula>
    </cfRule>
    <cfRule type="cellIs" dxfId="2100" priority="479" operator="equal">
      <formula>"Batting"</formula>
    </cfRule>
  </conditionalFormatting>
  <conditionalFormatting sqref="D71">
    <cfRule type="containsText" dxfId="2099" priority="470" operator="containsText" text="WK">
      <formula>NOT(ISERROR(SEARCH("WK",D71)))</formula>
    </cfRule>
  </conditionalFormatting>
  <conditionalFormatting sqref="D71">
    <cfRule type="containsText" dxfId="2098" priority="461" operator="containsText" text="Stam">
      <formula>NOT(ISERROR(SEARCH("Stam",D71)))</formula>
    </cfRule>
    <cfRule type="containsText" dxfId="2097" priority="462" operator="containsText" text="Fielding">
      <formula>NOT(ISERROR(SEARCH("Fielding",D71)))</formula>
    </cfRule>
    <cfRule type="containsText" dxfId="2096" priority="463" operator="containsText" text="Conc">
      <formula>NOT(ISERROR(SEARCH("Conc",D71)))</formula>
    </cfRule>
    <cfRule type="containsText" dxfId="2095" priority="464" operator="containsText" text="Cons">
      <formula>NOT(ISERROR(SEARCH("Cons",D71)))</formula>
    </cfRule>
    <cfRule type="containsText" dxfId="2094" priority="465" operator="containsText" text="No pop">
      <formula>NOT(ISERROR(SEARCH("No pop",D71)))</formula>
    </cfRule>
    <cfRule type="containsText" dxfId="2093" priority="466" operator="containsText" text="Bowling">
      <formula>NOT(ISERROR(SEARCH("Bowling",D71)))</formula>
    </cfRule>
    <cfRule type="containsText" dxfId="2092" priority="467" operator="containsText" text="Batting">
      <formula>NOT(ISERROR(SEARCH("Batting",D71)))</formula>
    </cfRule>
    <cfRule type="beginsWith" dxfId="2091" priority="468" operator="beginsWith" text="Batting">
      <formula>LEFT(D71,7)="Batting"</formula>
    </cfRule>
    <cfRule type="cellIs" dxfId="2090" priority="469" operator="equal">
      <formula>"Batting"</formula>
    </cfRule>
  </conditionalFormatting>
  <conditionalFormatting sqref="I71">
    <cfRule type="containsText" dxfId="2089" priority="460" operator="containsText" text="WK">
      <formula>NOT(ISERROR(SEARCH("WK",I71)))</formula>
    </cfRule>
  </conditionalFormatting>
  <conditionalFormatting sqref="I71">
    <cfRule type="containsText" dxfId="2088" priority="451" operator="containsText" text="Stam">
      <formula>NOT(ISERROR(SEARCH("Stam",I71)))</formula>
    </cfRule>
    <cfRule type="containsText" dxfId="2087" priority="452" operator="containsText" text="Fielding">
      <formula>NOT(ISERROR(SEARCH("Fielding",I71)))</formula>
    </cfRule>
    <cfRule type="containsText" dxfId="2086" priority="453" operator="containsText" text="Conc">
      <formula>NOT(ISERROR(SEARCH("Conc",I71)))</formula>
    </cfRule>
    <cfRule type="containsText" dxfId="2085" priority="454" operator="containsText" text="Cons">
      <formula>NOT(ISERROR(SEARCH("Cons",I71)))</formula>
    </cfRule>
    <cfRule type="containsText" dxfId="2084" priority="455" operator="containsText" text="No pop">
      <formula>NOT(ISERROR(SEARCH("No pop",I71)))</formula>
    </cfRule>
    <cfRule type="containsText" dxfId="2083" priority="456" operator="containsText" text="Bowling">
      <formula>NOT(ISERROR(SEARCH("Bowling",I71)))</formula>
    </cfRule>
    <cfRule type="containsText" dxfId="2082" priority="457" operator="containsText" text="Batting">
      <formula>NOT(ISERROR(SEARCH("Batting",I71)))</formula>
    </cfRule>
    <cfRule type="beginsWith" dxfId="2081" priority="458" operator="beginsWith" text="Batting">
      <formula>LEFT(I71,7)="Batting"</formula>
    </cfRule>
    <cfRule type="cellIs" dxfId="2080" priority="459" operator="equal">
      <formula>"Batting"</formula>
    </cfRule>
  </conditionalFormatting>
  <conditionalFormatting sqref="E71">
    <cfRule type="containsText" dxfId="2079" priority="450" operator="containsText" text="WK">
      <formula>NOT(ISERROR(SEARCH("WK",E71)))</formula>
    </cfRule>
  </conditionalFormatting>
  <conditionalFormatting sqref="E71">
    <cfRule type="containsText" dxfId="2078" priority="441" operator="containsText" text="Stam">
      <formula>NOT(ISERROR(SEARCH("Stam",E71)))</formula>
    </cfRule>
    <cfRule type="containsText" dxfId="2077" priority="442" operator="containsText" text="Fielding">
      <formula>NOT(ISERROR(SEARCH("Fielding",E71)))</formula>
    </cfRule>
    <cfRule type="containsText" dxfId="2076" priority="443" operator="containsText" text="Conc">
      <formula>NOT(ISERROR(SEARCH("Conc",E71)))</formula>
    </cfRule>
    <cfRule type="containsText" dxfId="2075" priority="444" operator="containsText" text="Cons">
      <formula>NOT(ISERROR(SEARCH("Cons",E71)))</formula>
    </cfRule>
    <cfRule type="containsText" dxfId="2074" priority="445" operator="containsText" text="No pop">
      <formula>NOT(ISERROR(SEARCH("No pop",E71)))</formula>
    </cfRule>
    <cfRule type="containsText" dxfId="2073" priority="446" operator="containsText" text="Bowling">
      <formula>NOT(ISERROR(SEARCH("Bowling",E71)))</formula>
    </cfRule>
    <cfRule type="containsText" dxfId="2072" priority="447" operator="containsText" text="Batting">
      <formula>NOT(ISERROR(SEARCH("Batting",E71)))</formula>
    </cfRule>
    <cfRule type="beginsWith" dxfId="2071" priority="448" operator="beginsWith" text="Batting">
      <formula>LEFT(E71,7)="Batting"</formula>
    </cfRule>
    <cfRule type="cellIs" dxfId="2070" priority="449" operator="equal">
      <formula>"Batting"</formula>
    </cfRule>
  </conditionalFormatting>
  <conditionalFormatting sqref="D93">
    <cfRule type="containsText" dxfId="2069" priority="440" operator="containsText" text="WK">
      <formula>NOT(ISERROR(SEARCH("WK",D93)))</formula>
    </cfRule>
  </conditionalFormatting>
  <conditionalFormatting sqref="D93">
    <cfRule type="containsText" dxfId="2068" priority="431" operator="containsText" text="Stam">
      <formula>NOT(ISERROR(SEARCH("Stam",D93)))</formula>
    </cfRule>
    <cfRule type="containsText" dxfId="2067" priority="432" operator="containsText" text="Fielding">
      <formula>NOT(ISERROR(SEARCH("Fielding",D93)))</formula>
    </cfRule>
    <cfRule type="containsText" dxfId="2066" priority="433" operator="containsText" text="Conc">
      <formula>NOT(ISERROR(SEARCH("Conc",D93)))</formula>
    </cfRule>
    <cfRule type="containsText" dxfId="2065" priority="434" operator="containsText" text="Cons">
      <formula>NOT(ISERROR(SEARCH("Cons",D93)))</formula>
    </cfRule>
    <cfRule type="containsText" dxfId="2064" priority="435" operator="containsText" text="No pop">
      <formula>NOT(ISERROR(SEARCH("No pop",D93)))</formula>
    </cfRule>
    <cfRule type="containsText" dxfId="2063" priority="436" operator="containsText" text="Bowling">
      <formula>NOT(ISERROR(SEARCH("Bowling",D93)))</formula>
    </cfRule>
    <cfRule type="containsText" dxfId="2062" priority="437" operator="containsText" text="Batting">
      <formula>NOT(ISERROR(SEARCH("Batting",D93)))</formula>
    </cfRule>
    <cfRule type="beginsWith" dxfId="2061" priority="438" operator="beginsWith" text="Batting">
      <formula>LEFT(D93,7)="Batting"</formula>
    </cfRule>
    <cfRule type="cellIs" dxfId="2060" priority="439" operator="equal">
      <formula>"Batting"</formula>
    </cfRule>
  </conditionalFormatting>
  <conditionalFormatting sqref="I93">
    <cfRule type="containsText" dxfId="2059" priority="430" operator="containsText" text="WK">
      <formula>NOT(ISERROR(SEARCH("WK",I93)))</formula>
    </cfRule>
  </conditionalFormatting>
  <conditionalFormatting sqref="I93">
    <cfRule type="containsText" dxfId="2058" priority="421" operator="containsText" text="Stam">
      <formula>NOT(ISERROR(SEARCH("Stam",I93)))</formula>
    </cfRule>
    <cfRule type="containsText" dxfId="2057" priority="422" operator="containsText" text="Fielding">
      <formula>NOT(ISERROR(SEARCH("Fielding",I93)))</formula>
    </cfRule>
    <cfRule type="containsText" dxfId="2056" priority="423" operator="containsText" text="Conc">
      <formula>NOT(ISERROR(SEARCH("Conc",I93)))</formula>
    </cfRule>
    <cfRule type="containsText" dxfId="2055" priority="424" operator="containsText" text="Cons">
      <formula>NOT(ISERROR(SEARCH("Cons",I93)))</formula>
    </cfRule>
    <cfRule type="containsText" dxfId="2054" priority="425" operator="containsText" text="No pop">
      <formula>NOT(ISERROR(SEARCH("No pop",I93)))</formula>
    </cfRule>
    <cfRule type="containsText" dxfId="2053" priority="426" operator="containsText" text="Bowling">
      <formula>NOT(ISERROR(SEARCH("Bowling",I93)))</formula>
    </cfRule>
    <cfRule type="containsText" dxfId="2052" priority="427" operator="containsText" text="Batting">
      <formula>NOT(ISERROR(SEARCH("Batting",I93)))</formula>
    </cfRule>
    <cfRule type="beginsWith" dxfId="2051" priority="428" operator="beginsWith" text="Batting">
      <formula>LEFT(I93,7)="Batting"</formula>
    </cfRule>
    <cfRule type="cellIs" dxfId="2050" priority="429" operator="equal">
      <formula>"Batting"</formula>
    </cfRule>
  </conditionalFormatting>
  <conditionalFormatting sqref="E93">
    <cfRule type="containsText" dxfId="2049" priority="420" operator="containsText" text="WK">
      <formula>NOT(ISERROR(SEARCH("WK",E93)))</formula>
    </cfRule>
  </conditionalFormatting>
  <conditionalFormatting sqref="E93">
    <cfRule type="containsText" dxfId="2048" priority="411" operator="containsText" text="Stam">
      <formula>NOT(ISERROR(SEARCH("Stam",E93)))</formula>
    </cfRule>
    <cfRule type="containsText" dxfId="2047" priority="412" operator="containsText" text="Fielding">
      <formula>NOT(ISERROR(SEARCH("Fielding",E93)))</formula>
    </cfRule>
    <cfRule type="containsText" dxfId="2046" priority="413" operator="containsText" text="Conc">
      <formula>NOT(ISERROR(SEARCH("Conc",E93)))</formula>
    </cfRule>
    <cfRule type="containsText" dxfId="2045" priority="414" operator="containsText" text="Cons">
      <formula>NOT(ISERROR(SEARCH("Cons",E93)))</formula>
    </cfRule>
    <cfRule type="containsText" dxfId="2044" priority="415" operator="containsText" text="No pop">
      <formula>NOT(ISERROR(SEARCH("No pop",E93)))</formula>
    </cfRule>
    <cfRule type="containsText" dxfId="2043" priority="416" operator="containsText" text="Bowling">
      <formula>NOT(ISERROR(SEARCH("Bowling",E93)))</formula>
    </cfRule>
    <cfRule type="containsText" dxfId="2042" priority="417" operator="containsText" text="Batting">
      <formula>NOT(ISERROR(SEARCH("Batting",E93)))</formula>
    </cfRule>
    <cfRule type="beginsWith" dxfId="2041" priority="418" operator="beginsWith" text="Batting">
      <formula>LEFT(E93,7)="Batting"</formula>
    </cfRule>
    <cfRule type="cellIs" dxfId="2040" priority="419" operator="equal">
      <formula>"Batting"</formula>
    </cfRule>
  </conditionalFormatting>
  <conditionalFormatting sqref="B116:B117 E112 D112:D114 D116:D132">
    <cfRule type="containsText" dxfId="2039" priority="410" operator="containsText" text="WK">
      <formula>NOT(ISERROR(SEARCH("WK",B112)))</formula>
    </cfRule>
  </conditionalFormatting>
  <conditionalFormatting sqref="B116:B117 E112 D112:D114 D116:D132">
    <cfRule type="containsText" dxfId="2038" priority="401" operator="containsText" text="Stam">
      <formula>NOT(ISERROR(SEARCH("Stam",B112)))</formula>
    </cfRule>
    <cfRule type="containsText" dxfId="2037" priority="402" operator="containsText" text="Fielding">
      <formula>NOT(ISERROR(SEARCH("Fielding",B112)))</formula>
    </cfRule>
    <cfRule type="containsText" dxfId="2036" priority="403" operator="containsText" text="Conc">
      <formula>NOT(ISERROR(SEARCH("Conc",B112)))</formula>
    </cfRule>
    <cfRule type="containsText" dxfId="2035" priority="404" operator="containsText" text="Cons">
      <formula>NOT(ISERROR(SEARCH("Cons",B112)))</formula>
    </cfRule>
    <cfRule type="containsText" dxfId="2034" priority="405" operator="containsText" text="No pop">
      <formula>NOT(ISERROR(SEARCH("No pop",B112)))</formula>
    </cfRule>
    <cfRule type="containsText" dxfId="2033" priority="406" operator="containsText" text="Bowling">
      <formula>NOT(ISERROR(SEARCH("Bowling",B112)))</formula>
    </cfRule>
    <cfRule type="containsText" dxfId="2032" priority="407" operator="containsText" text="Batting">
      <formula>NOT(ISERROR(SEARCH("Batting",B112)))</formula>
    </cfRule>
    <cfRule type="beginsWith" dxfId="2031" priority="408" operator="beginsWith" text="Batting">
      <formula>LEFT(B112,7)="Batting"</formula>
    </cfRule>
    <cfRule type="cellIs" dxfId="2030" priority="409" operator="equal">
      <formula>"Batting"</formula>
    </cfRule>
  </conditionalFormatting>
  <conditionalFormatting sqref="F116:F117 E116:E132">
    <cfRule type="containsText" dxfId="2029" priority="400" operator="containsText" text="WK">
      <formula>NOT(ISERROR(SEARCH("WK",E116)))</formula>
    </cfRule>
  </conditionalFormatting>
  <conditionalFormatting sqref="F116:F117 E116:E132">
    <cfRule type="containsText" dxfId="2028" priority="391" operator="containsText" text="Stam">
      <formula>NOT(ISERROR(SEARCH("Stam",E116)))</formula>
    </cfRule>
    <cfRule type="containsText" dxfId="2027" priority="392" operator="containsText" text="Fielding">
      <formula>NOT(ISERROR(SEARCH("Fielding",E116)))</formula>
    </cfRule>
    <cfRule type="containsText" dxfId="2026" priority="393" operator="containsText" text="Conc">
      <formula>NOT(ISERROR(SEARCH("Conc",E116)))</formula>
    </cfRule>
    <cfRule type="containsText" dxfId="2025" priority="394" operator="containsText" text="Cons">
      <formula>NOT(ISERROR(SEARCH("Cons",E116)))</formula>
    </cfRule>
    <cfRule type="containsText" dxfId="2024" priority="395" operator="containsText" text="No pop">
      <formula>NOT(ISERROR(SEARCH("No pop",E116)))</formula>
    </cfRule>
    <cfRule type="containsText" dxfId="2023" priority="396" operator="containsText" text="Bowling">
      <formula>NOT(ISERROR(SEARCH("Bowling",E116)))</formula>
    </cfRule>
    <cfRule type="containsText" dxfId="2022" priority="397" operator="containsText" text="Batting">
      <formula>NOT(ISERROR(SEARCH("Batting",E116)))</formula>
    </cfRule>
    <cfRule type="beginsWith" dxfId="2021" priority="398" operator="beginsWith" text="Batting">
      <formula>LEFT(E116,7)="Batting"</formula>
    </cfRule>
    <cfRule type="cellIs" dxfId="2020" priority="399" operator="equal">
      <formula>"Batting"</formula>
    </cfRule>
  </conditionalFormatting>
  <conditionalFormatting sqref="I112">
    <cfRule type="containsText" dxfId="2019" priority="390" operator="containsText" text="WK">
      <formula>NOT(ISERROR(SEARCH("WK",I112)))</formula>
    </cfRule>
  </conditionalFormatting>
  <conditionalFormatting sqref="I112">
    <cfRule type="containsText" dxfId="2018" priority="381" operator="containsText" text="Stam">
      <formula>NOT(ISERROR(SEARCH("Stam",I112)))</formula>
    </cfRule>
    <cfRule type="containsText" dxfId="2017" priority="382" operator="containsText" text="Fielding">
      <formula>NOT(ISERROR(SEARCH("Fielding",I112)))</formula>
    </cfRule>
    <cfRule type="containsText" dxfId="2016" priority="383" operator="containsText" text="Conc">
      <formula>NOT(ISERROR(SEARCH("Conc",I112)))</formula>
    </cfRule>
    <cfRule type="containsText" dxfId="2015" priority="384" operator="containsText" text="Cons">
      <formula>NOT(ISERROR(SEARCH("Cons",I112)))</formula>
    </cfRule>
    <cfRule type="containsText" dxfId="2014" priority="385" operator="containsText" text="No pop">
      <formula>NOT(ISERROR(SEARCH("No pop",I112)))</formula>
    </cfRule>
    <cfRule type="containsText" dxfId="2013" priority="386" operator="containsText" text="Bowling">
      <formula>NOT(ISERROR(SEARCH("Bowling",I112)))</formula>
    </cfRule>
    <cfRule type="containsText" dxfId="2012" priority="387" operator="containsText" text="Batting">
      <formula>NOT(ISERROR(SEARCH("Batting",I112)))</formula>
    </cfRule>
    <cfRule type="beginsWith" dxfId="2011" priority="388" operator="beginsWith" text="Batting">
      <formula>LEFT(I112,7)="Batting"</formula>
    </cfRule>
    <cfRule type="cellIs" dxfId="2010" priority="389" operator="equal">
      <formula>"Batting"</formula>
    </cfRule>
  </conditionalFormatting>
  <conditionalFormatting sqref="J116:J117 I114 I116:I132">
    <cfRule type="containsText" dxfId="2009" priority="380" operator="containsText" text="WK">
      <formula>NOT(ISERROR(SEARCH("WK",I114)))</formula>
    </cfRule>
  </conditionalFormatting>
  <conditionalFormatting sqref="J116:J117 I114 I116:I132">
    <cfRule type="containsText" dxfId="2008" priority="371" operator="containsText" text="Stam">
      <formula>NOT(ISERROR(SEARCH("Stam",I114)))</formula>
    </cfRule>
    <cfRule type="containsText" dxfId="2007" priority="372" operator="containsText" text="Fielding">
      <formula>NOT(ISERROR(SEARCH("Fielding",I114)))</formula>
    </cfRule>
    <cfRule type="containsText" dxfId="2006" priority="373" operator="containsText" text="Conc">
      <formula>NOT(ISERROR(SEARCH("Conc",I114)))</formula>
    </cfRule>
    <cfRule type="containsText" dxfId="2005" priority="374" operator="containsText" text="Cons">
      <formula>NOT(ISERROR(SEARCH("Cons",I114)))</formula>
    </cfRule>
    <cfRule type="containsText" dxfId="2004" priority="375" operator="containsText" text="No pop">
      <formula>NOT(ISERROR(SEARCH("No pop",I114)))</formula>
    </cfRule>
    <cfRule type="containsText" dxfId="2003" priority="376" operator="containsText" text="Bowling">
      <formula>NOT(ISERROR(SEARCH("Bowling",I114)))</formula>
    </cfRule>
    <cfRule type="containsText" dxfId="2002" priority="377" operator="containsText" text="Batting">
      <formula>NOT(ISERROR(SEARCH("Batting",I114)))</formula>
    </cfRule>
    <cfRule type="beginsWith" dxfId="2001" priority="378" operator="beginsWith" text="Batting">
      <formula>LEFT(I114,7)="Batting"</formula>
    </cfRule>
    <cfRule type="cellIs" dxfId="2000" priority="379" operator="equal">
      <formula>"Batting"</formula>
    </cfRule>
  </conditionalFormatting>
  <conditionalFormatting sqref="E114">
    <cfRule type="containsText" dxfId="1999" priority="370" operator="containsText" text="WK">
      <formula>NOT(ISERROR(SEARCH("WK",E114)))</formula>
    </cfRule>
  </conditionalFormatting>
  <conditionalFormatting sqref="E114">
    <cfRule type="containsText" dxfId="1998" priority="361" operator="containsText" text="Stam">
      <formula>NOT(ISERROR(SEARCH("Stam",E114)))</formula>
    </cfRule>
    <cfRule type="containsText" dxfId="1997" priority="362" operator="containsText" text="Fielding">
      <formula>NOT(ISERROR(SEARCH("Fielding",E114)))</formula>
    </cfRule>
    <cfRule type="containsText" dxfId="1996" priority="363" operator="containsText" text="Conc">
      <formula>NOT(ISERROR(SEARCH("Conc",E114)))</formula>
    </cfRule>
    <cfRule type="containsText" dxfId="1995" priority="364" operator="containsText" text="Cons">
      <formula>NOT(ISERROR(SEARCH("Cons",E114)))</formula>
    </cfRule>
    <cfRule type="containsText" dxfId="1994" priority="365" operator="containsText" text="No pop">
      <formula>NOT(ISERROR(SEARCH("No pop",E114)))</formula>
    </cfRule>
    <cfRule type="containsText" dxfId="1993" priority="366" operator="containsText" text="Bowling">
      <formula>NOT(ISERROR(SEARCH("Bowling",E114)))</formula>
    </cfRule>
    <cfRule type="containsText" dxfId="1992" priority="367" operator="containsText" text="Batting">
      <formula>NOT(ISERROR(SEARCH("Batting",E114)))</formula>
    </cfRule>
    <cfRule type="beginsWith" dxfId="1991" priority="368" operator="beginsWith" text="Batting">
      <formula>LEFT(E114,7)="Batting"</formula>
    </cfRule>
    <cfRule type="cellIs" dxfId="1990" priority="369" operator="equal">
      <formula>"Batting"</formula>
    </cfRule>
  </conditionalFormatting>
  <conditionalFormatting sqref="D115">
    <cfRule type="containsText" dxfId="1989" priority="360" operator="containsText" text="WK">
      <formula>NOT(ISERROR(SEARCH("WK",D115)))</formula>
    </cfRule>
  </conditionalFormatting>
  <conditionalFormatting sqref="D115">
    <cfRule type="containsText" dxfId="1988" priority="351" operator="containsText" text="Stam">
      <formula>NOT(ISERROR(SEARCH("Stam",D115)))</formula>
    </cfRule>
    <cfRule type="containsText" dxfId="1987" priority="352" operator="containsText" text="Fielding">
      <formula>NOT(ISERROR(SEARCH("Fielding",D115)))</formula>
    </cfRule>
    <cfRule type="containsText" dxfId="1986" priority="353" operator="containsText" text="Conc">
      <formula>NOT(ISERROR(SEARCH("Conc",D115)))</formula>
    </cfRule>
    <cfRule type="containsText" dxfId="1985" priority="354" operator="containsText" text="Cons">
      <formula>NOT(ISERROR(SEARCH("Cons",D115)))</formula>
    </cfRule>
    <cfRule type="containsText" dxfId="1984" priority="355" operator="containsText" text="No pop">
      <formula>NOT(ISERROR(SEARCH("No pop",D115)))</formula>
    </cfRule>
    <cfRule type="containsText" dxfId="1983" priority="356" operator="containsText" text="Bowling">
      <formula>NOT(ISERROR(SEARCH("Bowling",D115)))</formula>
    </cfRule>
    <cfRule type="containsText" dxfId="1982" priority="357" operator="containsText" text="Batting">
      <formula>NOT(ISERROR(SEARCH("Batting",D115)))</formula>
    </cfRule>
    <cfRule type="beginsWith" dxfId="1981" priority="358" operator="beginsWith" text="Batting">
      <formula>LEFT(D115,7)="Batting"</formula>
    </cfRule>
    <cfRule type="cellIs" dxfId="1980" priority="359" operator="equal">
      <formula>"Batting"</formula>
    </cfRule>
  </conditionalFormatting>
  <conditionalFormatting sqref="I115">
    <cfRule type="containsText" dxfId="1979" priority="350" operator="containsText" text="WK">
      <formula>NOT(ISERROR(SEARCH("WK",I115)))</formula>
    </cfRule>
  </conditionalFormatting>
  <conditionalFormatting sqref="I115">
    <cfRule type="containsText" dxfId="1978" priority="341" operator="containsText" text="Stam">
      <formula>NOT(ISERROR(SEARCH("Stam",I115)))</formula>
    </cfRule>
    <cfRule type="containsText" dxfId="1977" priority="342" operator="containsText" text="Fielding">
      <formula>NOT(ISERROR(SEARCH("Fielding",I115)))</formula>
    </cfRule>
    <cfRule type="containsText" dxfId="1976" priority="343" operator="containsText" text="Conc">
      <formula>NOT(ISERROR(SEARCH("Conc",I115)))</formula>
    </cfRule>
    <cfRule type="containsText" dxfId="1975" priority="344" operator="containsText" text="Cons">
      <formula>NOT(ISERROR(SEARCH("Cons",I115)))</formula>
    </cfRule>
    <cfRule type="containsText" dxfId="1974" priority="345" operator="containsText" text="No pop">
      <formula>NOT(ISERROR(SEARCH("No pop",I115)))</formula>
    </cfRule>
    <cfRule type="containsText" dxfId="1973" priority="346" operator="containsText" text="Bowling">
      <formula>NOT(ISERROR(SEARCH("Bowling",I115)))</formula>
    </cfRule>
    <cfRule type="containsText" dxfId="1972" priority="347" operator="containsText" text="Batting">
      <formula>NOT(ISERROR(SEARCH("Batting",I115)))</formula>
    </cfRule>
    <cfRule type="beginsWith" dxfId="1971" priority="348" operator="beginsWith" text="Batting">
      <formula>LEFT(I115,7)="Batting"</formula>
    </cfRule>
    <cfRule type="cellIs" dxfId="1970" priority="349" operator="equal">
      <formula>"Batting"</formula>
    </cfRule>
  </conditionalFormatting>
  <conditionalFormatting sqref="E115">
    <cfRule type="containsText" dxfId="1969" priority="340" operator="containsText" text="WK">
      <formula>NOT(ISERROR(SEARCH("WK",E115)))</formula>
    </cfRule>
  </conditionalFormatting>
  <conditionalFormatting sqref="E115">
    <cfRule type="containsText" dxfId="1968" priority="331" operator="containsText" text="Stam">
      <formula>NOT(ISERROR(SEARCH("Stam",E115)))</formula>
    </cfRule>
    <cfRule type="containsText" dxfId="1967" priority="332" operator="containsText" text="Fielding">
      <formula>NOT(ISERROR(SEARCH("Fielding",E115)))</formula>
    </cfRule>
    <cfRule type="containsText" dxfId="1966" priority="333" operator="containsText" text="Conc">
      <formula>NOT(ISERROR(SEARCH("Conc",E115)))</formula>
    </cfRule>
    <cfRule type="containsText" dxfId="1965" priority="334" operator="containsText" text="Cons">
      <formula>NOT(ISERROR(SEARCH("Cons",E115)))</formula>
    </cfRule>
    <cfRule type="containsText" dxfId="1964" priority="335" operator="containsText" text="No pop">
      <formula>NOT(ISERROR(SEARCH("No pop",E115)))</formula>
    </cfRule>
    <cfRule type="containsText" dxfId="1963" priority="336" operator="containsText" text="Bowling">
      <formula>NOT(ISERROR(SEARCH("Bowling",E115)))</formula>
    </cfRule>
    <cfRule type="containsText" dxfId="1962" priority="337" operator="containsText" text="Batting">
      <formula>NOT(ISERROR(SEARCH("Batting",E115)))</formula>
    </cfRule>
    <cfRule type="beginsWith" dxfId="1961" priority="338" operator="beginsWith" text="Batting">
      <formula>LEFT(E115,7)="Batting"</formula>
    </cfRule>
    <cfRule type="cellIs" dxfId="1960" priority="339" operator="equal">
      <formula>"Batting"</formula>
    </cfRule>
  </conditionalFormatting>
  <conditionalFormatting sqref="B138:B139 E134 D134:D136 D138:D154">
    <cfRule type="containsText" dxfId="1959" priority="330" operator="containsText" text="WK">
      <formula>NOT(ISERROR(SEARCH("WK",B134)))</formula>
    </cfRule>
  </conditionalFormatting>
  <conditionalFormatting sqref="B138:B139 E134 D134:D136 D138:D154">
    <cfRule type="containsText" dxfId="1958" priority="321" operator="containsText" text="Stam">
      <formula>NOT(ISERROR(SEARCH("Stam",B134)))</formula>
    </cfRule>
    <cfRule type="containsText" dxfId="1957" priority="322" operator="containsText" text="Fielding">
      <formula>NOT(ISERROR(SEARCH("Fielding",B134)))</formula>
    </cfRule>
    <cfRule type="containsText" dxfId="1956" priority="323" operator="containsText" text="Conc">
      <formula>NOT(ISERROR(SEARCH("Conc",B134)))</formula>
    </cfRule>
    <cfRule type="containsText" dxfId="1955" priority="324" operator="containsText" text="Cons">
      <formula>NOT(ISERROR(SEARCH("Cons",B134)))</formula>
    </cfRule>
    <cfRule type="containsText" dxfId="1954" priority="325" operator="containsText" text="No pop">
      <formula>NOT(ISERROR(SEARCH("No pop",B134)))</formula>
    </cfRule>
    <cfRule type="containsText" dxfId="1953" priority="326" operator="containsText" text="Bowling">
      <formula>NOT(ISERROR(SEARCH("Bowling",B134)))</formula>
    </cfRule>
    <cfRule type="containsText" dxfId="1952" priority="327" operator="containsText" text="Batting">
      <formula>NOT(ISERROR(SEARCH("Batting",B134)))</formula>
    </cfRule>
    <cfRule type="beginsWith" dxfId="1951" priority="328" operator="beginsWith" text="Batting">
      <formula>LEFT(B134,7)="Batting"</formula>
    </cfRule>
    <cfRule type="cellIs" dxfId="1950" priority="329" operator="equal">
      <formula>"Batting"</formula>
    </cfRule>
  </conditionalFormatting>
  <conditionalFormatting sqref="F138:F139 E138:E154">
    <cfRule type="containsText" dxfId="1949" priority="320" operator="containsText" text="WK">
      <formula>NOT(ISERROR(SEARCH("WK",E138)))</formula>
    </cfRule>
  </conditionalFormatting>
  <conditionalFormatting sqref="F138:F139 E138:E154">
    <cfRule type="containsText" dxfId="1948" priority="311" operator="containsText" text="Stam">
      <formula>NOT(ISERROR(SEARCH("Stam",E138)))</formula>
    </cfRule>
    <cfRule type="containsText" dxfId="1947" priority="312" operator="containsText" text="Fielding">
      <formula>NOT(ISERROR(SEARCH("Fielding",E138)))</formula>
    </cfRule>
    <cfRule type="containsText" dxfId="1946" priority="313" operator="containsText" text="Conc">
      <formula>NOT(ISERROR(SEARCH("Conc",E138)))</formula>
    </cfRule>
    <cfRule type="containsText" dxfId="1945" priority="314" operator="containsText" text="Cons">
      <formula>NOT(ISERROR(SEARCH("Cons",E138)))</formula>
    </cfRule>
    <cfRule type="containsText" dxfId="1944" priority="315" operator="containsText" text="No pop">
      <formula>NOT(ISERROR(SEARCH("No pop",E138)))</formula>
    </cfRule>
    <cfRule type="containsText" dxfId="1943" priority="316" operator="containsText" text="Bowling">
      <formula>NOT(ISERROR(SEARCH("Bowling",E138)))</formula>
    </cfRule>
    <cfRule type="containsText" dxfId="1942" priority="317" operator="containsText" text="Batting">
      <formula>NOT(ISERROR(SEARCH("Batting",E138)))</formula>
    </cfRule>
    <cfRule type="beginsWith" dxfId="1941" priority="318" operator="beginsWith" text="Batting">
      <formula>LEFT(E138,7)="Batting"</formula>
    </cfRule>
    <cfRule type="cellIs" dxfId="1940" priority="319" operator="equal">
      <formula>"Batting"</formula>
    </cfRule>
  </conditionalFormatting>
  <conditionalFormatting sqref="I134">
    <cfRule type="containsText" dxfId="1939" priority="310" operator="containsText" text="WK">
      <formula>NOT(ISERROR(SEARCH("WK",I134)))</formula>
    </cfRule>
  </conditionalFormatting>
  <conditionalFormatting sqref="I134">
    <cfRule type="containsText" dxfId="1938" priority="301" operator="containsText" text="Stam">
      <formula>NOT(ISERROR(SEARCH("Stam",I134)))</formula>
    </cfRule>
    <cfRule type="containsText" dxfId="1937" priority="302" operator="containsText" text="Fielding">
      <formula>NOT(ISERROR(SEARCH("Fielding",I134)))</formula>
    </cfRule>
    <cfRule type="containsText" dxfId="1936" priority="303" operator="containsText" text="Conc">
      <formula>NOT(ISERROR(SEARCH("Conc",I134)))</formula>
    </cfRule>
    <cfRule type="containsText" dxfId="1935" priority="304" operator="containsText" text="Cons">
      <formula>NOT(ISERROR(SEARCH("Cons",I134)))</formula>
    </cfRule>
    <cfRule type="containsText" dxfId="1934" priority="305" operator="containsText" text="No pop">
      <formula>NOT(ISERROR(SEARCH("No pop",I134)))</formula>
    </cfRule>
    <cfRule type="containsText" dxfId="1933" priority="306" operator="containsText" text="Bowling">
      <formula>NOT(ISERROR(SEARCH("Bowling",I134)))</formula>
    </cfRule>
    <cfRule type="containsText" dxfId="1932" priority="307" operator="containsText" text="Batting">
      <formula>NOT(ISERROR(SEARCH("Batting",I134)))</formula>
    </cfRule>
    <cfRule type="beginsWith" dxfId="1931" priority="308" operator="beginsWith" text="Batting">
      <formula>LEFT(I134,7)="Batting"</formula>
    </cfRule>
    <cfRule type="cellIs" dxfId="1930" priority="309" operator="equal">
      <formula>"Batting"</formula>
    </cfRule>
  </conditionalFormatting>
  <conditionalFormatting sqref="J138:J139 I136 I138:I154">
    <cfRule type="containsText" dxfId="1929" priority="300" operator="containsText" text="WK">
      <formula>NOT(ISERROR(SEARCH("WK",I136)))</formula>
    </cfRule>
  </conditionalFormatting>
  <conditionalFormatting sqref="J138:J139 I136 I138:I154">
    <cfRule type="containsText" dxfId="1928" priority="291" operator="containsText" text="Stam">
      <formula>NOT(ISERROR(SEARCH("Stam",I136)))</formula>
    </cfRule>
    <cfRule type="containsText" dxfId="1927" priority="292" operator="containsText" text="Fielding">
      <formula>NOT(ISERROR(SEARCH("Fielding",I136)))</formula>
    </cfRule>
    <cfRule type="containsText" dxfId="1926" priority="293" operator="containsText" text="Conc">
      <formula>NOT(ISERROR(SEARCH("Conc",I136)))</formula>
    </cfRule>
    <cfRule type="containsText" dxfId="1925" priority="294" operator="containsText" text="Cons">
      <formula>NOT(ISERROR(SEARCH("Cons",I136)))</formula>
    </cfRule>
    <cfRule type="containsText" dxfId="1924" priority="295" operator="containsText" text="No pop">
      <formula>NOT(ISERROR(SEARCH("No pop",I136)))</formula>
    </cfRule>
    <cfRule type="containsText" dxfId="1923" priority="296" operator="containsText" text="Bowling">
      <formula>NOT(ISERROR(SEARCH("Bowling",I136)))</formula>
    </cfRule>
    <cfRule type="containsText" dxfId="1922" priority="297" operator="containsText" text="Batting">
      <formula>NOT(ISERROR(SEARCH("Batting",I136)))</formula>
    </cfRule>
    <cfRule type="beginsWith" dxfId="1921" priority="298" operator="beginsWith" text="Batting">
      <formula>LEFT(I136,7)="Batting"</formula>
    </cfRule>
    <cfRule type="cellIs" dxfId="1920" priority="299" operator="equal">
      <formula>"Batting"</formula>
    </cfRule>
  </conditionalFormatting>
  <conditionalFormatting sqref="E136">
    <cfRule type="containsText" dxfId="1919" priority="290" operator="containsText" text="WK">
      <formula>NOT(ISERROR(SEARCH("WK",E136)))</formula>
    </cfRule>
  </conditionalFormatting>
  <conditionalFormatting sqref="E136">
    <cfRule type="containsText" dxfId="1918" priority="281" operator="containsText" text="Stam">
      <formula>NOT(ISERROR(SEARCH("Stam",E136)))</formula>
    </cfRule>
    <cfRule type="containsText" dxfId="1917" priority="282" operator="containsText" text="Fielding">
      <formula>NOT(ISERROR(SEARCH("Fielding",E136)))</formula>
    </cfRule>
    <cfRule type="containsText" dxfId="1916" priority="283" operator="containsText" text="Conc">
      <formula>NOT(ISERROR(SEARCH("Conc",E136)))</formula>
    </cfRule>
    <cfRule type="containsText" dxfId="1915" priority="284" operator="containsText" text="Cons">
      <formula>NOT(ISERROR(SEARCH("Cons",E136)))</formula>
    </cfRule>
    <cfRule type="containsText" dxfId="1914" priority="285" operator="containsText" text="No pop">
      <formula>NOT(ISERROR(SEARCH("No pop",E136)))</formula>
    </cfRule>
    <cfRule type="containsText" dxfId="1913" priority="286" operator="containsText" text="Bowling">
      <formula>NOT(ISERROR(SEARCH("Bowling",E136)))</formula>
    </cfRule>
    <cfRule type="containsText" dxfId="1912" priority="287" operator="containsText" text="Batting">
      <formula>NOT(ISERROR(SEARCH("Batting",E136)))</formula>
    </cfRule>
    <cfRule type="beginsWith" dxfId="1911" priority="288" operator="beginsWith" text="Batting">
      <formula>LEFT(E136,7)="Batting"</formula>
    </cfRule>
    <cfRule type="cellIs" dxfId="1910" priority="289" operator="equal">
      <formula>"Batting"</formula>
    </cfRule>
  </conditionalFormatting>
  <conditionalFormatting sqref="D137">
    <cfRule type="containsText" dxfId="1909" priority="280" operator="containsText" text="WK">
      <formula>NOT(ISERROR(SEARCH("WK",D137)))</formula>
    </cfRule>
  </conditionalFormatting>
  <conditionalFormatting sqref="D137">
    <cfRule type="containsText" dxfId="1908" priority="271" operator="containsText" text="Stam">
      <formula>NOT(ISERROR(SEARCH("Stam",D137)))</formula>
    </cfRule>
    <cfRule type="containsText" dxfId="1907" priority="272" operator="containsText" text="Fielding">
      <formula>NOT(ISERROR(SEARCH("Fielding",D137)))</formula>
    </cfRule>
    <cfRule type="containsText" dxfId="1906" priority="273" operator="containsText" text="Conc">
      <formula>NOT(ISERROR(SEARCH("Conc",D137)))</formula>
    </cfRule>
    <cfRule type="containsText" dxfId="1905" priority="274" operator="containsText" text="Cons">
      <formula>NOT(ISERROR(SEARCH("Cons",D137)))</formula>
    </cfRule>
    <cfRule type="containsText" dxfId="1904" priority="275" operator="containsText" text="No pop">
      <formula>NOT(ISERROR(SEARCH("No pop",D137)))</formula>
    </cfRule>
    <cfRule type="containsText" dxfId="1903" priority="276" operator="containsText" text="Bowling">
      <formula>NOT(ISERROR(SEARCH("Bowling",D137)))</formula>
    </cfRule>
    <cfRule type="containsText" dxfId="1902" priority="277" operator="containsText" text="Batting">
      <formula>NOT(ISERROR(SEARCH("Batting",D137)))</formula>
    </cfRule>
    <cfRule type="beginsWith" dxfId="1901" priority="278" operator="beginsWith" text="Batting">
      <formula>LEFT(D137,7)="Batting"</formula>
    </cfRule>
    <cfRule type="cellIs" dxfId="1900" priority="279" operator="equal">
      <formula>"Batting"</formula>
    </cfRule>
  </conditionalFormatting>
  <conditionalFormatting sqref="I137">
    <cfRule type="containsText" dxfId="1899" priority="270" operator="containsText" text="WK">
      <formula>NOT(ISERROR(SEARCH("WK",I137)))</formula>
    </cfRule>
  </conditionalFormatting>
  <conditionalFormatting sqref="I137">
    <cfRule type="containsText" dxfId="1898" priority="261" operator="containsText" text="Stam">
      <formula>NOT(ISERROR(SEARCH("Stam",I137)))</formula>
    </cfRule>
    <cfRule type="containsText" dxfId="1897" priority="262" operator="containsText" text="Fielding">
      <formula>NOT(ISERROR(SEARCH("Fielding",I137)))</formula>
    </cfRule>
    <cfRule type="containsText" dxfId="1896" priority="263" operator="containsText" text="Conc">
      <formula>NOT(ISERROR(SEARCH("Conc",I137)))</formula>
    </cfRule>
    <cfRule type="containsText" dxfId="1895" priority="264" operator="containsText" text="Cons">
      <formula>NOT(ISERROR(SEARCH("Cons",I137)))</formula>
    </cfRule>
    <cfRule type="containsText" dxfId="1894" priority="265" operator="containsText" text="No pop">
      <formula>NOT(ISERROR(SEARCH("No pop",I137)))</formula>
    </cfRule>
    <cfRule type="containsText" dxfId="1893" priority="266" operator="containsText" text="Bowling">
      <formula>NOT(ISERROR(SEARCH("Bowling",I137)))</formula>
    </cfRule>
    <cfRule type="containsText" dxfId="1892" priority="267" operator="containsText" text="Batting">
      <formula>NOT(ISERROR(SEARCH("Batting",I137)))</formula>
    </cfRule>
    <cfRule type="beginsWith" dxfId="1891" priority="268" operator="beginsWith" text="Batting">
      <formula>LEFT(I137,7)="Batting"</formula>
    </cfRule>
    <cfRule type="cellIs" dxfId="1890" priority="269" operator="equal">
      <formula>"Batting"</formula>
    </cfRule>
  </conditionalFormatting>
  <conditionalFormatting sqref="E137">
    <cfRule type="containsText" dxfId="1889" priority="260" operator="containsText" text="WK">
      <formula>NOT(ISERROR(SEARCH("WK",E137)))</formula>
    </cfRule>
  </conditionalFormatting>
  <conditionalFormatting sqref="E137">
    <cfRule type="containsText" dxfId="1888" priority="251" operator="containsText" text="Stam">
      <formula>NOT(ISERROR(SEARCH("Stam",E137)))</formula>
    </cfRule>
    <cfRule type="containsText" dxfId="1887" priority="252" operator="containsText" text="Fielding">
      <formula>NOT(ISERROR(SEARCH("Fielding",E137)))</formula>
    </cfRule>
    <cfRule type="containsText" dxfId="1886" priority="253" operator="containsText" text="Conc">
      <formula>NOT(ISERROR(SEARCH("Conc",E137)))</formula>
    </cfRule>
    <cfRule type="containsText" dxfId="1885" priority="254" operator="containsText" text="Cons">
      <formula>NOT(ISERROR(SEARCH("Cons",E137)))</formula>
    </cfRule>
    <cfRule type="containsText" dxfId="1884" priority="255" operator="containsText" text="No pop">
      <formula>NOT(ISERROR(SEARCH("No pop",E137)))</formula>
    </cfRule>
    <cfRule type="containsText" dxfId="1883" priority="256" operator="containsText" text="Bowling">
      <formula>NOT(ISERROR(SEARCH("Bowling",E137)))</formula>
    </cfRule>
    <cfRule type="containsText" dxfId="1882" priority="257" operator="containsText" text="Batting">
      <formula>NOT(ISERROR(SEARCH("Batting",E137)))</formula>
    </cfRule>
    <cfRule type="beginsWith" dxfId="1881" priority="258" operator="beginsWith" text="Batting">
      <formula>LEFT(E137,7)="Batting"</formula>
    </cfRule>
    <cfRule type="cellIs" dxfId="1880" priority="259" operator="equal">
      <formula>"Batting"</formula>
    </cfRule>
  </conditionalFormatting>
  <conditionalFormatting sqref="N6:N7 M5:M24">
    <cfRule type="containsText" dxfId="1879" priority="250" operator="containsText" text="WK">
      <formula>NOT(ISERROR(SEARCH("WK",M5)))</formula>
    </cfRule>
  </conditionalFormatting>
  <conditionalFormatting sqref="N6:N7 M5:M24">
    <cfRule type="containsText" dxfId="1878" priority="241" operator="containsText" text="Stam">
      <formula>NOT(ISERROR(SEARCH("Stam",M5)))</formula>
    </cfRule>
    <cfRule type="containsText" dxfId="1877" priority="242" operator="containsText" text="Fielding">
      <formula>NOT(ISERROR(SEARCH("Fielding",M5)))</formula>
    </cfRule>
    <cfRule type="containsText" dxfId="1876" priority="243" operator="containsText" text="Conc">
      <formula>NOT(ISERROR(SEARCH("Conc",M5)))</formula>
    </cfRule>
    <cfRule type="containsText" dxfId="1875" priority="244" operator="containsText" text="Cons">
      <formula>NOT(ISERROR(SEARCH("Cons",M5)))</formula>
    </cfRule>
    <cfRule type="containsText" dxfId="1874" priority="245" operator="containsText" text="No pop">
      <formula>NOT(ISERROR(SEARCH("No pop",M5)))</formula>
    </cfRule>
    <cfRule type="containsText" dxfId="1873" priority="246" operator="containsText" text="Bowling">
      <formula>NOT(ISERROR(SEARCH("Bowling",M5)))</formula>
    </cfRule>
    <cfRule type="containsText" dxfId="1872" priority="247" operator="containsText" text="Batting">
      <formula>NOT(ISERROR(SEARCH("Batting",M5)))</formula>
    </cfRule>
    <cfRule type="beginsWith" dxfId="1871" priority="248" operator="beginsWith" text="Batting">
      <formula>LEFT(M5,7)="Batting"</formula>
    </cfRule>
    <cfRule type="cellIs" dxfId="1870" priority="249" operator="equal">
      <formula>"Batting"</formula>
    </cfRule>
  </conditionalFormatting>
  <conditionalFormatting sqref="N28:N29 M26 M28:M44">
    <cfRule type="containsText" dxfId="1869" priority="240" operator="containsText" text="WK">
      <formula>NOT(ISERROR(SEARCH("WK",M26)))</formula>
    </cfRule>
  </conditionalFormatting>
  <conditionalFormatting sqref="N28:N29 M26 M28:M44">
    <cfRule type="containsText" dxfId="1868" priority="231" operator="containsText" text="Stam">
      <formula>NOT(ISERROR(SEARCH("Stam",M26)))</formula>
    </cfRule>
    <cfRule type="containsText" dxfId="1867" priority="232" operator="containsText" text="Fielding">
      <formula>NOT(ISERROR(SEARCH("Fielding",M26)))</formula>
    </cfRule>
    <cfRule type="containsText" dxfId="1866" priority="233" operator="containsText" text="Conc">
      <formula>NOT(ISERROR(SEARCH("Conc",M26)))</formula>
    </cfRule>
    <cfRule type="containsText" dxfId="1865" priority="234" operator="containsText" text="Cons">
      <formula>NOT(ISERROR(SEARCH("Cons",M26)))</formula>
    </cfRule>
    <cfRule type="containsText" dxfId="1864" priority="235" operator="containsText" text="No pop">
      <formula>NOT(ISERROR(SEARCH("No pop",M26)))</formula>
    </cfRule>
    <cfRule type="containsText" dxfId="1863" priority="236" operator="containsText" text="Bowling">
      <formula>NOT(ISERROR(SEARCH("Bowling",M26)))</formula>
    </cfRule>
    <cfRule type="containsText" dxfId="1862" priority="237" operator="containsText" text="Batting">
      <formula>NOT(ISERROR(SEARCH("Batting",M26)))</formula>
    </cfRule>
    <cfRule type="beginsWith" dxfId="1861" priority="238" operator="beginsWith" text="Batting">
      <formula>LEFT(M26,7)="Batting"</formula>
    </cfRule>
    <cfRule type="cellIs" dxfId="1860" priority="239" operator="equal">
      <formula>"Batting"</formula>
    </cfRule>
  </conditionalFormatting>
  <conditionalFormatting sqref="M46">
    <cfRule type="containsText" dxfId="1859" priority="230" operator="containsText" text="WK">
      <formula>NOT(ISERROR(SEARCH("WK",M46)))</formula>
    </cfRule>
  </conditionalFormatting>
  <conditionalFormatting sqref="M46">
    <cfRule type="containsText" dxfId="1858" priority="221" operator="containsText" text="Stam">
      <formula>NOT(ISERROR(SEARCH("Stam",M46)))</formula>
    </cfRule>
    <cfRule type="containsText" dxfId="1857" priority="222" operator="containsText" text="Fielding">
      <formula>NOT(ISERROR(SEARCH("Fielding",M46)))</formula>
    </cfRule>
    <cfRule type="containsText" dxfId="1856" priority="223" operator="containsText" text="Conc">
      <formula>NOT(ISERROR(SEARCH("Conc",M46)))</formula>
    </cfRule>
    <cfRule type="containsText" dxfId="1855" priority="224" operator="containsText" text="Cons">
      <formula>NOT(ISERROR(SEARCH("Cons",M46)))</formula>
    </cfRule>
    <cfRule type="containsText" dxfId="1854" priority="225" operator="containsText" text="No pop">
      <formula>NOT(ISERROR(SEARCH("No pop",M46)))</formula>
    </cfRule>
    <cfRule type="containsText" dxfId="1853" priority="226" operator="containsText" text="Bowling">
      <formula>NOT(ISERROR(SEARCH("Bowling",M46)))</formula>
    </cfRule>
    <cfRule type="containsText" dxfId="1852" priority="227" operator="containsText" text="Batting">
      <formula>NOT(ISERROR(SEARCH("Batting",M46)))</formula>
    </cfRule>
    <cfRule type="beginsWith" dxfId="1851" priority="228" operator="beginsWith" text="Batting">
      <formula>LEFT(M46,7)="Batting"</formula>
    </cfRule>
    <cfRule type="cellIs" dxfId="1850" priority="229" operator="equal">
      <formula>"Batting"</formula>
    </cfRule>
  </conditionalFormatting>
  <conditionalFormatting sqref="N50:N51 M48 M50:M66">
    <cfRule type="containsText" dxfId="1849" priority="220" operator="containsText" text="WK">
      <formula>NOT(ISERROR(SEARCH("WK",M48)))</formula>
    </cfRule>
  </conditionalFormatting>
  <conditionalFormatting sqref="N50:N51 M48 M50:M66">
    <cfRule type="containsText" dxfId="1848" priority="211" operator="containsText" text="Stam">
      <formula>NOT(ISERROR(SEARCH("Stam",M48)))</formula>
    </cfRule>
    <cfRule type="containsText" dxfId="1847" priority="212" operator="containsText" text="Fielding">
      <formula>NOT(ISERROR(SEARCH("Fielding",M48)))</formula>
    </cfRule>
    <cfRule type="containsText" dxfId="1846" priority="213" operator="containsText" text="Conc">
      <formula>NOT(ISERROR(SEARCH("Conc",M48)))</formula>
    </cfRule>
    <cfRule type="containsText" dxfId="1845" priority="214" operator="containsText" text="Cons">
      <formula>NOT(ISERROR(SEARCH("Cons",M48)))</formula>
    </cfRule>
    <cfRule type="containsText" dxfId="1844" priority="215" operator="containsText" text="No pop">
      <formula>NOT(ISERROR(SEARCH("No pop",M48)))</formula>
    </cfRule>
    <cfRule type="containsText" dxfId="1843" priority="216" operator="containsText" text="Bowling">
      <formula>NOT(ISERROR(SEARCH("Bowling",M48)))</formula>
    </cfRule>
    <cfRule type="containsText" dxfId="1842" priority="217" operator="containsText" text="Batting">
      <formula>NOT(ISERROR(SEARCH("Batting",M48)))</formula>
    </cfRule>
    <cfRule type="beginsWith" dxfId="1841" priority="218" operator="beginsWith" text="Batting">
      <formula>LEFT(M48,7)="Batting"</formula>
    </cfRule>
    <cfRule type="cellIs" dxfId="1840" priority="219" operator="equal">
      <formula>"Batting"</formula>
    </cfRule>
  </conditionalFormatting>
  <conditionalFormatting sqref="M68">
    <cfRule type="containsText" dxfId="1839" priority="210" operator="containsText" text="WK">
      <formula>NOT(ISERROR(SEARCH("WK",M68)))</formula>
    </cfRule>
  </conditionalFormatting>
  <conditionalFormatting sqref="M68">
    <cfRule type="containsText" dxfId="1838" priority="201" operator="containsText" text="Stam">
      <formula>NOT(ISERROR(SEARCH("Stam",M68)))</formula>
    </cfRule>
    <cfRule type="containsText" dxfId="1837" priority="202" operator="containsText" text="Fielding">
      <formula>NOT(ISERROR(SEARCH("Fielding",M68)))</formula>
    </cfRule>
    <cfRule type="containsText" dxfId="1836" priority="203" operator="containsText" text="Conc">
      <formula>NOT(ISERROR(SEARCH("Conc",M68)))</formula>
    </cfRule>
    <cfRule type="containsText" dxfId="1835" priority="204" operator="containsText" text="Cons">
      <formula>NOT(ISERROR(SEARCH("Cons",M68)))</formula>
    </cfRule>
    <cfRule type="containsText" dxfId="1834" priority="205" operator="containsText" text="No pop">
      <formula>NOT(ISERROR(SEARCH("No pop",M68)))</formula>
    </cfRule>
    <cfRule type="containsText" dxfId="1833" priority="206" operator="containsText" text="Bowling">
      <formula>NOT(ISERROR(SEARCH("Bowling",M68)))</formula>
    </cfRule>
    <cfRule type="containsText" dxfId="1832" priority="207" operator="containsText" text="Batting">
      <formula>NOT(ISERROR(SEARCH("Batting",M68)))</formula>
    </cfRule>
    <cfRule type="beginsWith" dxfId="1831" priority="208" operator="beginsWith" text="Batting">
      <formula>LEFT(M68,7)="Batting"</formula>
    </cfRule>
    <cfRule type="cellIs" dxfId="1830" priority="209" operator="equal">
      <formula>"Batting"</formula>
    </cfRule>
  </conditionalFormatting>
  <conditionalFormatting sqref="N72:N73 M70 M72:M88">
    <cfRule type="containsText" dxfId="1829" priority="200" operator="containsText" text="WK">
      <formula>NOT(ISERROR(SEARCH("WK",M70)))</formula>
    </cfRule>
  </conditionalFormatting>
  <conditionalFormatting sqref="N72:N73 M70 M72:M88">
    <cfRule type="containsText" dxfId="1828" priority="191" operator="containsText" text="Stam">
      <formula>NOT(ISERROR(SEARCH("Stam",M70)))</formula>
    </cfRule>
    <cfRule type="containsText" dxfId="1827" priority="192" operator="containsText" text="Fielding">
      <formula>NOT(ISERROR(SEARCH("Fielding",M70)))</formula>
    </cfRule>
    <cfRule type="containsText" dxfId="1826" priority="193" operator="containsText" text="Conc">
      <formula>NOT(ISERROR(SEARCH("Conc",M70)))</formula>
    </cfRule>
    <cfRule type="containsText" dxfId="1825" priority="194" operator="containsText" text="Cons">
      <formula>NOT(ISERROR(SEARCH("Cons",M70)))</formula>
    </cfRule>
    <cfRule type="containsText" dxfId="1824" priority="195" operator="containsText" text="No pop">
      <formula>NOT(ISERROR(SEARCH("No pop",M70)))</formula>
    </cfRule>
    <cfRule type="containsText" dxfId="1823" priority="196" operator="containsText" text="Bowling">
      <formula>NOT(ISERROR(SEARCH("Bowling",M70)))</formula>
    </cfRule>
    <cfRule type="containsText" dxfId="1822" priority="197" operator="containsText" text="Batting">
      <formula>NOT(ISERROR(SEARCH("Batting",M70)))</formula>
    </cfRule>
    <cfRule type="beginsWith" dxfId="1821" priority="198" operator="beginsWith" text="Batting">
      <formula>LEFT(M70,7)="Batting"</formula>
    </cfRule>
    <cfRule type="cellIs" dxfId="1820" priority="199" operator="equal">
      <formula>"Batting"</formula>
    </cfRule>
  </conditionalFormatting>
  <conditionalFormatting sqref="M90">
    <cfRule type="containsText" dxfId="1819" priority="190" operator="containsText" text="WK">
      <formula>NOT(ISERROR(SEARCH("WK",M90)))</formula>
    </cfRule>
  </conditionalFormatting>
  <conditionalFormatting sqref="M90">
    <cfRule type="containsText" dxfId="1818" priority="181" operator="containsText" text="Stam">
      <formula>NOT(ISERROR(SEARCH("Stam",M90)))</formula>
    </cfRule>
    <cfRule type="containsText" dxfId="1817" priority="182" operator="containsText" text="Fielding">
      <formula>NOT(ISERROR(SEARCH("Fielding",M90)))</formula>
    </cfRule>
    <cfRule type="containsText" dxfId="1816" priority="183" operator="containsText" text="Conc">
      <formula>NOT(ISERROR(SEARCH("Conc",M90)))</formula>
    </cfRule>
    <cfRule type="containsText" dxfId="1815" priority="184" operator="containsText" text="Cons">
      <formula>NOT(ISERROR(SEARCH("Cons",M90)))</formula>
    </cfRule>
    <cfRule type="containsText" dxfId="1814" priority="185" operator="containsText" text="No pop">
      <formula>NOT(ISERROR(SEARCH("No pop",M90)))</formula>
    </cfRule>
    <cfRule type="containsText" dxfId="1813" priority="186" operator="containsText" text="Bowling">
      <formula>NOT(ISERROR(SEARCH("Bowling",M90)))</formula>
    </cfRule>
    <cfRule type="containsText" dxfId="1812" priority="187" operator="containsText" text="Batting">
      <formula>NOT(ISERROR(SEARCH("Batting",M90)))</formula>
    </cfRule>
    <cfRule type="beginsWith" dxfId="1811" priority="188" operator="beginsWith" text="Batting">
      <formula>LEFT(M90,7)="Batting"</formula>
    </cfRule>
    <cfRule type="cellIs" dxfId="1810" priority="189" operator="equal">
      <formula>"Batting"</formula>
    </cfRule>
  </conditionalFormatting>
  <conditionalFormatting sqref="N94:N95 M92 M94:M110">
    <cfRule type="containsText" dxfId="1809" priority="180" operator="containsText" text="WK">
      <formula>NOT(ISERROR(SEARCH("WK",M92)))</formula>
    </cfRule>
  </conditionalFormatting>
  <conditionalFormatting sqref="N94:N95 M92 M94:M110">
    <cfRule type="containsText" dxfId="1808" priority="171" operator="containsText" text="Stam">
      <formula>NOT(ISERROR(SEARCH("Stam",M92)))</formula>
    </cfRule>
    <cfRule type="containsText" dxfId="1807" priority="172" operator="containsText" text="Fielding">
      <formula>NOT(ISERROR(SEARCH("Fielding",M92)))</formula>
    </cfRule>
    <cfRule type="containsText" dxfId="1806" priority="173" operator="containsText" text="Conc">
      <formula>NOT(ISERROR(SEARCH("Conc",M92)))</formula>
    </cfRule>
    <cfRule type="containsText" dxfId="1805" priority="174" operator="containsText" text="Cons">
      <formula>NOT(ISERROR(SEARCH("Cons",M92)))</formula>
    </cfRule>
    <cfRule type="containsText" dxfId="1804" priority="175" operator="containsText" text="No pop">
      <formula>NOT(ISERROR(SEARCH("No pop",M92)))</formula>
    </cfRule>
    <cfRule type="containsText" dxfId="1803" priority="176" operator="containsText" text="Bowling">
      <formula>NOT(ISERROR(SEARCH("Bowling",M92)))</formula>
    </cfRule>
    <cfRule type="containsText" dxfId="1802" priority="177" operator="containsText" text="Batting">
      <formula>NOT(ISERROR(SEARCH("Batting",M92)))</formula>
    </cfRule>
    <cfRule type="beginsWith" dxfId="1801" priority="178" operator="beginsWith" text="Batting">
      <formula>LEFT(M92,7)="Batting"</formula>
    </cfRule>
    <cfRule type="cellIs" dxfId="1800" priority="179" operator="equal">
      <formula>"Batting"</formula>
    </cfRule>
  </conditionalFormatting>
  <conditionalFormatting sqref="M49">
    <cfRule type="containsText" dxfId="1799" priority="170" operator="containsText" text="WK">
      <formula>NOT(ISERROR(SEARCH("WK",M49)))</formula>
    </cfRule>
  </conditionalFormatting>
  <conditionalFormatting sqref="M49">
    <cfRule type="containsText" dxfId="1798" priority="161" operator="containsText" text="Stam">
      <formula>NOT(ISERROR(SEARCH("Stam",M49)))</formula>
    </cfRule>
    <cfRule type="containsText" dxfId="1797" priority="162" operator="containsText" text="Fielding">
      <formula>NOT(ISERROR(SEARCH("Fielding",M49)))</formula>
    </cfRule>
    <cfRule type="containsText" dxfId="1796" priority="163" operator="containsText" text="Conc">
      <formula>NOT(ISERROR(SEARCH("Conc",M49)))</formula>
    </cfRule>
    <cfRule type="containsText" dxfId="1795" priority="164" operator="containsText" text="Cons">
      <formula>NOT(ISERROR(SEARCH("Cons",M49)))</formula>
    </cfRule>
    <cfRule type="containsText" dxfId="1794" priority="165" operator="containsText" text="No pop">
      <formula>NOT(ISERROR(SEARCH("No pop",M49)))</formula>
    </cfRule>
    <cfRule type="containsText" dxfId="1793" priority="166" operator="containsText" text="Bowling">
      <formula>NOT(ISERROR(SEARCH("Bowling",M49)))</formula>
    </cfRule>
    <cfRule type="containsText" dxfId="1792" priority="167" operator="containsText" text="Batting">
      <formula>NOT(ISERROR(SEARCH("Batting",M49)))</formula>
    </cfRule>
    <cfRule type="beginsWith" dxfId="1791" priority="168" operator="beginsWith" text="Batting">
      <formula>LEFT(M49,7)="Batting"</formula>
    </cfRule>
    <cfRule type="cellIs" dxfId="1790" priority="169" operator="equal">
      <formula>"Batting"</formula>
    </cfRule>
  </conditionalFormatting>
  <conditionalFormatting sqref="M112">
    <cfRule type="containsText" dxfId="1789" priority="140" operator="containsText" text="WK">
      <formula>NOT(ISERROR(SEARCH("WK",M112)))</formula>
    </cfRule>
  </conditionalFormatting>
  <conditionalFormatting sqref="M112">
    <cfRule type="containsText" dxfId="1788" priority="131" operator="containsText" text="Stam">
      <formula>NOT(ISERROR(SEARCH("Stam",M112)))</formula>
    </cfRule>
    <cfRule type="containsText" dxfId="1787" priority="132" operator="containsText" text="Fielding">
      <formula>NOT(ISERROR(SEARCH("Fielding",M112)))</formula>
    </cfRule>
    <cfRule type="containsText" dxfId="1786" priority="133" operator="containsText" text="Conc">
      <formula>NOT(ISERROR(SEARCH("Conc",M112)))</formula>
    </cfRule>
    <cfRule type="containsText" dxfId="1785" priority="134" operator="containsText" text="Cons">
      <formula>NOT(ISERROR(SEARCH("Cons",M112)))</formula>
    </cfRule>
    <cfRule type="containsText" dxfId="1784" priority="135" operator="containsText" text="No pop">
      <formula>NOT(ISERROR(SEARCH("No pop",M112)))</formula>
    </cfRule>
    <cfRule type="containsText" dxfId="1783" priority="136" operator="containsText" text="Bowling">
      <formula>NOT(ISERROR(SEARCH("Bowling",M112)))</formula>
    </cfRule>
    <cfRule type="containsText" dxfId="1782" priority="137" operator="containsText" text="Batting">
      <formula>NOT(ISERROR(SEARCH("Batting",M112)))</formula>
    </cfRule>
    <cfRule type="beginsWith" dxfId="1781" priority="138" operator="beginsWith" text="Batting">
      <formula>LEFT(M112,7)="Batting"</formula>
    </cfRule>
    <cfRule type="cellIs" dxfId="1780" priority="139" operator="equal">
      <formula>"Batting"</formula>
    </cfRule>
  </conditionalFormatting>
  <conditionalFormatting sqref="N116:N117 M114 M116:M132">
    <cfRule type="containsText" dxfId="1779" priority="130" operator="containsText" text="WK">
      <formula>NOT(ISERROR(SEARCH("WK",M114)))</formula>
    </cfRule>
  </conditionalFormatting>
  <conditionalFormatting sqref="N116:N117 M114 M116:M132">
    <cfRule type="containsText" dxfId="1778" priority="121" operator="containsText" text="Stam">
      <formula>NOT(ISERROR(SEARCH("Stam",M114)))</formula>
    </cfRule>
    <cfRule type="containsText" dxfId="1777" priority="122" operator="containsText" text="Fielding">
      <formula>NOT(ISERROR(SEARCH("Fielding",M114)))</formula>
    </cfRule>
    <cfRule type="containsText" dxfId="1776" priority="123" operator="containsText" text="Conc">
      <formula>NOT(ISERROR(SEARCH("Conc",M114)))</formula>
    </cfRule>
    <cfRule type="containsText" dxfId="1775" priority="124" operator="containsText" text="Cons">
      <formula>NOT(ISERROR(SEARCH("Cons",M114)))</formula>
    </cfRule>
    <cfRule type="containsText" dxfId="1774" priority="125" operator="containsText" text="No pop">
      <formula>NOT(ISERROR(SEARCH("No pop",M114)))</formula>
    </cfRule>
    <cfRule type="containsText" dxfId="1773" priority="126" operator="containsText" text="Bowling">
      <formula>NOT(ISERROR(SEARCH("Bowling",M114)))</formula>
    </cfRule>
    <cfRule type="containsText" dxfId="1772" priority="127" operator="containsText" text="Batting">
      <formula>NOT(ISERROR(SEARCH("Batting",M114)))</formula>
    </cfRule>
    <cfRule type="beginsWith" dxfId="1771" priority="128" operator="beginsWith" text="Batting">
      <formula>LEFT(M114,7)="Batting"</formula>
    </cfRule>
    <cfRule type="cellIs" dxfId="1770" priority="129" operator="equal">
      <formula>"Batting"</formula>
    </cfRule>
  </conditionalFormatting>
  <conditionalFormatting sqref="M134">
    <cfRule type="containsText" dxfId="1769" priority="110" operator="containsText" text="WK">
      <formula>NOT(ISERROR(SEARCH("WK",M134)))</formula>
    </cfRule>
  </conditionalFormatting>
  <conditionalFormatting sqref="M134">
    <cfRule type="containsText" dxfId="1768" priority="101" operator="containsText" text="Stam">
      <formula>NOT(ISERROR(SEARCH("Stam",M134)))</formula>
    </cfRule>
    <cfRule type="containsText" dxfId="1767" priority="102" operator="containsText" text="Fielding">
      <formula>NOT(ISERROR(SEARCH("Fielding",M134)))</formula>
    </cfRule>
    <cfRule type="containsText" dxfId="1766" priority="103" operator="containsText" text="Conc">
      <formula>NOT(ISERROR(SEARCH("Conc",M134)))</formula>
    </cfRule>
    <cfRule type="containsText" dxfId="1765" priority="104" operator="containsText" text="Cons">
      <formula>NOT(ISERROR(SEARCH("Cons",M134)))</formula>
    </cfRule>
    <cfRule type="containsText" dxfId="1764" priority="105" operator="containsText" text="No pop">
      <formula>NOT(ISERROR(SEARCH("No pop",M134)))</formula>
    </cfRule>
    <cfRule type="containsText" dxfId="1763" priority="106" operator="containsText" text="Bowling">
      <formula>NOT(ISERROR(SEARCH("Bowling",M134)))</formula>
    </cfRule>
    <cfRule type="containsText" dxfId="1762" priority="107" operator="containsText" text="Batting">
      <formula>NOT(ISERROR(SEARCH("Batting",M134)))</formula>
    </cfRule>
    <cfRule type="beginsWith" dxfId="1761" priority="108" operator="beginsWith" text="Batting">
      <formula>LEFT(M134,7)="Batting"</formula>
    </cfRule>
    <cfRule type="cellIs" dxfId="1760" priority="109" operator="equal">
      <formula>"Batting"</formula>
    </cfRule>
  </conditionalFormatting>
  <conditionalFormatting sqref="N138:N139 M136 M138:M154">
    <cfRule type="containsText" dxfId="1759" priority="100" operator="containsText" text="WK">
      <formula>NOT(ISERROR(SEARCH("WK",M136)))</formula>
    </cfRule>
  </conditionalFormatting>
  <conditionalFormatting sqref="N138:N139 M136 M138:M154">
    <cfRule type="containsText" dxfId="1758" priority="91" operator="containsText" text="Stam">
      <formula>NOT(ISERROR(SEARCH("Stam",M136)))</formula>
    </cfRule>
    <cfRule type="containsText" dxfId="1757" priority="92" operator="containsText" text="Fielding">
      <formula>NOT(ISERROR(SEARCH("Fielding",M136)))</formula>
    </cfRule>
    <cfRule type="containsText" dxfId="1756" priority="93" operator="containsText" text="Conc">
      <formula>NOT(ISERROR(SEARCH("Conc",M136)))</formula>
    </cfRule>
    <cfRule type="containsText" dxfId="1755" priority="94" operator="containsText" text="Cons">
      <formula>NOT(ISERROR(SEARCH("Cons",M136)))</formula>
    </cfRule>
    <cfRule type="containsText" dxfId="1754" priority="95" operator="containsText" text="No pop">
      <formula>NOT(ISERROR(SEARCH("No pop",M136)))</formula>
    </cfRule>
    <cfRule type="containsText" dxfId="1753" priority="96" operator="containsText" text="Bowling">
      <formula>NOT(ISERROR(SEARCH("Bowling",M136)))</formula>
    </cfRule>
    <cfRule type="containsText" dxfId="1752" priority="97" operator="containsText" text="Batting">
      <formula>NOT(ISERROR(SEARCH("Batting",M136)))</formula>
    </cfRule>
    <cfRule type="beginsWith" dxfId="1751" priority="98" operator="beginsWith" text="Batting">
      <formula>LEFT(M136,7)="Batting"</formula>
    </cfRule>
    <cfRule type="cellIs" dxfId="1750" priority="99" operator="equal">
      <formula>"Batting"</formula>
    </cfRule>
  </conditionalFormatting>
  <conditionalFormatting sqref="M27">
    <cfRule type="containsText" dxfId="1749" priority="80" operator="containsText" text="WK">
      <formula>NOT(ISERROR(SEARCH("WK",M27)))</formula>
    </cfRule>
  </conditionalFormatting>
  <conditionalFormatting sqref="M27">
    <cfRule type="containsText" dxfId="1748" priority="71" operator="containsText" text="Stam">
      <formula>NOT(ISERROR(SEARCH("Stam",M27)))</formula>
    </cfRule>
    <cfRule type="containsText" dxfId="1747" priority="72" operator="containsText" text="Fielding">
      <formula>NOT(ISERROR(SEARCH("Fielding",M27)))</formula>
    </cfRule>
    <cfRule type="containsText" dxfId="1746" priority="73" operator="containsText" text="Conc">
      <formula>NOT(ISERROR(SEARCH("Conc",M27)))</formula>
    </cfRule>
    <cfRule type="containsText" dxfId="1745" priority="74" operator="containsText" text="Cons">
      <formula>NOT(ISERROR(SEARCH("Cons",M27)))</formula>
    </cfRule>
    <cfRule type="containsText" dxfId="1744" priority="75" operator="containsText" text="No pop">
      <formula>NOT(ISERROR(SEARCH("No pop",M27)))</formula>
    </cfRule>
    <cfRule type="containsText" dxfId="1743" priority="76" operator="containsText" text="Bowling">
      <formula>NOT(ISERROR(SEARCH("Bowling",M27)))</formula>
    </cfRule>
    <cfRule type="containsText" dxfId="1742" priority="77" operator="containsText" text="Batting">
      <formula>NOT(ISERROR(SEARCH("Batting",M27)))</formula>
    </cfRule>
    <cfRule type="beginsWith" dxfId="1741" priority="78" operator="beginsWith" text="Batting">
      <formula>LEFT(M27,7)="Batting"</formula>
    </cfRule>
    <cfRule type="cellIs" dxfId="1740" priority="79" operator="equal">
      <formula>"Batting"</formula>
    </cfRule>
  </conditionalFormatting>
  <conditionalFormatting sqref="M71">
    <cfRule type="containsText" dxfId="1739" priority="70" operator="containsText" text="WK">
      <formula>NOT(ISERROR(SEARCH("WK",M71)))</formula>
    </cfRule>
  </conditionalFormatting>
  <conditionalFormatting sqref="M71">
    <cfRule type="containsText" dxfId="1738" priority="61" operator="containsText" text="Stam">
      <formula>NOT(ISERROR(SEARCH("Stam",M71)))</formula>
    </cfRule>
    <cfRule type="containsText" dxfId="1737" priority="62" operator="containsText" text="Fielding">
      <formula>NOT(ISERROR(SEARCH("Fielding",M71)))</formula>
    </cfRule>
    <cfRule type="containsText" dxfId="1736" priority="63" operator="containsText" text="Conc">
      <formula>NOT(ISERROR(SEARCH("Conc",M71)))</formula>
    </cfRule>
    <cfRule type="containsText" dxfId="1735" priority="64" operator="containsText" text="Cons">
      <formula>NOT(ISERROR(SEARCH("Cons",M71)))</formula>
    </cfRule>
    <cfRule type="containsText" dxfId="1734" priority="65" operator="containsText" text="No pop">
      <formula>NOT(ISERROR(SEARCH("No pop",M71)))</formula>
    </cfRule>
    <cfRule type="containsText" dxfId="1733" priority="66" operator="containsText" text="Bowling">
      <formula>NOT(ISERROR(SEARCH("Bowling",M71)))</formula>
    </cfRule>
    <cfRule type="containsText" dxfId="1732" priority="67" operator="containsText" text="Batting">
      <formula>NOT(ISERROR(SEARCH("Batting",M71)))</formula>
    </cfRule>
    <cfRule type="beginsWith" dxfId="1731" priority="68" operator="beginsWith" text="Batting">
      <formula>LEFT(M71,7)="Batting"</formula>
    </cfRule>
    <cfRule type="cellIs" dxfId="1730" priority="69" operator="equal">
      <formula>"Batting"</formula>
    </cfRule>
  </conditionalFormatting>
  <conditionalFormatting sqref="M93">
    <cfRule type="containsText" dxfId="1729" priority="60" operator="containsText" text="WK">
      <formula>NOT(ISERROR(SEARCH("WK",M93)))</formula>
    </cfRule>
  </conditionalFormatting>
  <conditionalFormatting sqref="M93">
    <cfRule type="containsText" dxfId="1728" priority="51" operator="containsText" text="Stam">
      <formula>NOT(ISERROR(SEARCH("Stam",M93)))</formula>
    </cfRule>
    <cfRule type="containsText" dxfId="1727" priority="52" operator="containsText" text="Fielding">
      <formula>NOT(ISERROR(SEARCH("Fielding",M93)))</formula>
    </cfRule>
    <cfRule type="containsText" dxfId="1726" priority="53" operator="containsText" text="Conc">
      <formula>NOT(ISERROR(SEARCH("Conc",M93)))</formula>
    </cfRule>
    <cfRule type="containsText" dxfId="1725" priority="54" operator="containsText" text="Cons">
      <formula>NOT(ISERROR(SEARCH("Cons",M93)))</formula>
    </cfRule>
    <cfRule type="containsText" dxfId="1724" priority="55" operator="containsText" text="No pop">
      <formula>NOT(ISERROR(SEARCH("No pop",M93)))</formula>
    </cfRule>
    <cfRule type="containsText" dxfId="1723" priority="56" operator="containsText" text="Bowling">
      <formula>NOT(ISERROR(SEARCH("Bowling",M93)))</formula>
    </cfRule>
    <cfRule type="containsText" dxfId="1722" priority="57" operator="containsText" text="Batting">
      <formula>NOT(ISERROR(SEARCH("Batting",M93)))</formula>
    </cfRule>
    <cfRule type="beginsWith" dxfId="1721" priority="58" operator="beginsWith" text="Batting">
      <formula>LEFT(M93,7)="Batting"</formula>
    </cfRule>
    <cfRule type="cellIs" dxfId="1720" priority="59" operator="equal">
      <formula>"Batting"</formula>
    </cfRule>
  </conditionalFormatting>
  <conditionalFormatting sqref="M115">
    <cfRule type="containsText" dxfId="1719" priority="50" operator="containsText" text="WK">
      <formula>NOT(ISERROR(SEARCH("WK",M115)))</formula>
    </cfRule>
  </conditionalFormatting>
  <conditionalFormatting sqref="M115">
    <cfRule type="containsText" dxfId="1718" priority="41" operator="containsText" text="Stam">
      <formula>NOT(ISERROR(SEARCH("Stam",M115)))</formula>
    </cfRule>
    <cfRule type="containsText" dxfId="1717" priority="42" operator="containsText" text="Fielding">
      <formula>NOT(ISERROR(SEARCH("Fielding",M115)))</formula>
    </cfRule>
    <cfRule type="containsText" dxfId="1716" priority="43" operator="containsText" text="Conc">
      <formula>NOT(ISERROR(SEARCH("Conc",M115)))</formula>
    </cfRule>
    <cfRule type="containsText" dxfId="1715" priority="44" operator="containsText" text="Cons">
      <formula>NOT(ISERROR(SEARCH("Cons",M115)))</formula>
    </cfRule>
    <cfRule type="containsText" dxfId="1714" priority="45" operator="containsText" text="No pop">
      <formula>NOT(ISERROR(SEARCH("No pop",M115)))</formula>
    </cfRule>
    <cfRule type="containsText" dxfId="1713" priority="46" operator="containsText" text="Bowling">
      <formula>NOT(ISERROR(SEARCH("Bowling",M115)))</formula>
    </cfRule>
    <cfRule type="containsText" dxfId="1712" priority="47" operator="containsText" text="Batting">
      <formula>NOT(ISERROR(SEARCH("Batting",M115)))</formula>
    </cfRule>
    <cfRule type="beginsWith" dxfId="1711" priority="48" operator="beginsWith" text="Batting">
      <formula>LEFT(M115,7)="Batting"</formula>
    </cfRule>
    <cfRule type="cellIs" dxfId="1710" priority="49" operator="equal">
      <formula>"Batting"</formula>
    </cfRule>
  </conditionalFormatting>
  <conditionalFormatting sqref="M137">
    <cfRule type="containsText" dxfId="1709" priority="40" operator="containsText" text="WK">
      <formula>NOT(ISERROR(SEARCH("WK",M137)))</formula>
    </cfRule>
  </conditionalFormatting>
  <conditionalFormatting sqref="M137">
    <cfRule type="containsText" dxfId="1708" priority="31" operator="containsText" text="Stam">
      <formula>NOT(ISERROR(SEARCH("Stam",M137)))</formula>
    </cfRule>
    <cfRule type="containsText" dxfId="1707" priority="32" operator="containsText" text="Fielding">
      <formula>NOT(ISERROR(SEARCH("Fielding",M137)))</formula>
    </cfRule>
    <cfRule type="containsText" dxfId="1706" priority="33" operator="containsText" text="Conc">
      <formula>NOT(ISERROR(SEARCH("Conc",M137)))</formula>
    </cfRule>
    <cfRule type="containsText" dxfId="1705" priority="34" operator="containsText" text="Cons">
      <formula>NOT(ISERROR(SEARCH("Cons",M137)))</formula>
    </cfRule>
    <cfRule type="containsText" dxfId="1704" priority="35" operator="containsText" text="No pop">
      <formula>NOT(ISERROR(SEARCH("No pop",M137)))</formula>
    </cfRule>
    <cfRule type="containsText" dxfId="1703" priority="36" operator="containsText" text="Bowling">
      <formula>NOT(ISERROR(SEARCH("Bowling",M137)))</formula>
    </cfRule>
    <cfRule type="containsText" dxfId="1702" priority="37" operator="containsText" text="Batting">
      <formula>NOT(ISERROR(SEARCH("Batting",M137)))</formula>
    </cfRule>
    <cfRule type="beginsWith" dxfId="1701" priority="38" operator="beginsWith" text="Batting">
      <formula>LEFT(M137,7)="Batting"</formula>
    </cfRule>
    <cfRule type="cellIs" dxfId="1700" priority="39" operator="equal">
      <formula>"Batting"</formula>
    </cfRule>
  </conditionalFormatting>
  <conditionalFormatting sqref="M4">
    <cfRule type="containsText" dxfId="1699" priority="1" operator="containsText" text="Stam">
      <formula>NOT(ISERROR(SEARCH("Stam",M4)))</formula>
    </cfRule>
    <cfRule type="containsText" dxfId="1698" priority="2" operator="containsText" text="Fielding">
      <formula>NOT(ISERROR(SEARCH("Fielding",M4)))</formula>
    </cfRule>
    <cfRule type="containsText" dxfId="1697" priority="3" operator="containsText" text="Conc">
      <formula>NOT(ISERROR(SEARCH("Conc",M4)))</formula>
    </cfRule>
    <cfRule type="containsText" dxfId="1696" priority="4" operator="containsText" text="Cons">
      <formula>NOT(ISERROR(SEARCH("Cons",M4)))</formula>
    </cfRule>
    <cfRule type="containsText" dxfId="1695" priority="5" operator="containsText" text="No pop">
      <formula>NOT(ISERROR(SEARCH("No pop",M4)))</formula>
    </cfRule>
    <cfRule type="containsText" dxfId="1694" priority="6" operator="containsText" text="Bowling">
      <formula>NOT(ISERROR(SEARCH("Bowling",M4)))</formula>
    </cfRule>
    <cfRule type="containsText" dxfId="1693" priority="7" operator="containsText" text="Batting">
      <formula>NOT(ISERROR(SEARCH("Batting",M4)))</formula>
    </cfRule>
    <cfRule type="beginsWith" dxfId="1692" priority="8" operator="beginsWith" text="Batting">
      <formula>LEFT(M4,7)="Batting"</formula>
    </cfRule>
    <cfRule type="cellIs" dxfId="1691" priority="9" operator="equal">
      <formula>"Batting"</formula>
    </cfRule>
  </conditionalFormatting>
  <conditionalFormatting sqref="E4">
    <cfRule type="containsText" dxfId="1690" priority="30" operator="containsText" text="WK">
      <formula>NOT(ISERROR(SEARCH("WK",E4)))</formula>
    </cfRule>
  </conditionalFormatting>
  <conditionalFormatting sqref="E4">
    <cfRule type="containsText" dxfId="1689" priority="21" operator="containsText" text="Stam">
      <formula>NOT(ISERROR(SEARCH("Stam",E4)))</formula>
    </cfRule>
    <cfRule type="containsText" dxfId="1688" priority="22" operator="containsText" text="Fielding">
      <formula>NOT(ISERROR(SEARCH("Fielding",E4)))</formula>
    </cfRule>
    <cfRule type="containsText" dxfId="1687" priority="23" operator="containsText" text="Conc">
      <formula>NOT(ISERROR(SEARCH("Conc",E4)))</formula>
    </cfRule>
    <cfRule type="containsText" dxfId="1686" priority="24" operator="containsText" text="Cons">
      <formula>NOT(ISERROR(SEARCH("Cons",E4)))</formula>
    </cfRule>
    <cfRule type="containsText" dxfId="1685" priority="25" operator="containsText" text="No pop">
      <formula>NOT(ISERROR(SEARCH("No pop",E4)))</formula>
    </cfRule>
    <cfRule type="containsText" dxfId="1684" priority="26" operator="containsText" text="Bowling">
      <formula>NOT(ISERROR(SEARCH("Bowling",E4)))</formula>
    </cfRule>
    <cfRule type="containsText" dxfId="1683" priority="27" operator="containsText" text="Batting">
      <formula>NOT(ISERROR(SEARCH("Batting",E4)))</formula>
    </cfRule>
    <cfRule type="beginsWith" dxfId="1682" priority="28" operator="beginsWith" text="Batting">
      <formula>LEFT(E4,7)="Batting"</formula>
    </cfRule>
    <cfRule type="cellIs" dxfId="1681" priority="29" operator="equal">
      <formula>"Batting"</formula>
    </cfRule>
  </conditionalFormatting>
  <conditionalFormatting sqref="I4">
    <cfRule type="containsText" dxfId="1680" priority="20" operator="containsText" text="WK">
      <formula>NOT(ISERROR(SEARCH("WK",I4)))</formula>
    </cfRule>
  </conditionalFormatting>
  <conditionalFormatting sqref="I4">
    <cfRule type="containsText" dxfId="1679" priority="11" operator="containsText" text="Stam">
      <formula>NOT(ISERROR(SEARCH("Stam",I4)))</formula>
    </cfRule>
    <cfRule type="containsText" dxfId="1678" priority="12" operator="containsText" text="Fielding">
      <formula>NOT(ISERROR(SEARCH("Fielding",I4)))</formula>
    </cfRule>
    <cfRule type="containsText" dxfId="1677" priority="13" operator="containsText" text="Conc">
      <formula>NOT(ISERROR(SEARCH("Conc",I4)))</formula>
    </cfRule>
    <cfRule type="containsText" dxfId="1676" priority="14" operator="containsText" text="Cons">
      <formula>NOT(ISERROR(SEARCH("Cons",I4)))</formula>
    </cfRule>
    <cfRule type="containsText" dxfId="1675" priority="15" operator="containsText" text="No pop">
      <formula>NOT(ISERROR(SEARCH("No pop",I4)))</formula>
    </cfRule>
    <cfRule type="containsText" dxfId="1674" priority="16" operator="containsText" text="Bowling">
      <formula>NOT(ISERROR(SEARCH("Bowling",I4)))</formula>
    </cfRule>
    <cfRule type="containsText" dxfId="1673" priority="17" operator="containsText" text="Batting">
      <formula>NOT(ISERROR(SEARCH("Batting",I4)))</formula>
    </cfRule>
    <cfRule type="beginsWith" dxfId="1672" priority="18" operator="beginsWith" text="Batting">
      <formula>LEFT(I4,7)="Batting"</formula>
    </cfRule>
    <cfRule type="cellIs" dxfId="1671" priority="19" operator="equal">
      <formula>"Batting"</formula>
    </cfRule>
  </conditionalFormatting>
  <conditionalFormatting sqref="M4">
    <cfRule type="containsText" dxfId="1670" priority="10" operator="containsText" text="WK">
      <formula>NOT(ISERROR(SEARCH("WK",M4)))</formula>
    </cfRule>
  </conditionalFormatting>
  <dataValidations count="1">
    <dataValidation operator="lessThan" allowBlank="1" showInputMessage="1" showErrorMessage="1" sqref="N7:N22 N29:N44 N51:N66 N73:N88 N139:N154 N117:N132 N95:N110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Sublevels!$O$1:$O$3</xm:f>
          </x14:formula1>
          <xm:sqref>B3 B25 B47 B69 B91 B113 B135</xm:sqref>
        </x14:dataValidation>
        <x14:dataValidation type="list" allowBlank="1" showInputMessage="1" showErrorMessage="1">
          <x14:formula1>
            <xm:f>Sublevels!$O$1:$O$2</xm:f>
          </x14:formula1>
          <xm:sqref>J25 J3 J47 J69 J91 J113 J135 N25 N3 N47 N69 N91 N113 N135</xm:sqref>
        </x14:dataValidation>
        <x14:dataValidation type="list" allowBlank="1" showInputMessage="1" showErrorMessage="1">
          <x14:formula1>
            <xm:f>Sublevels!$P$1:$P$3</xm:f>
          </x14:formula1>
          <xm:sqref>F3 F25 F47 F69 F91 F113 F135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zoomScaleNormal="100" workbookViewId="0">
      <pane ySplit="1" topLeftCell="A90" activePane="bottomLeft" state="frozen"/>
      <selection pane="bottomLeft" activeCell="B97" sqref="B97"/>
    </sheetView>
  </sheetViews>
  <sheetFormatPr defaultRowHeight="15" x14ac:dyDescent="0.25"/>
  <cols>
    <col min="1" max="1" width="16.5703125" customWidth="1"/>
    <col min="2" max="2" width="5.5703125" bestFit="1" customWidth="1"/>
    <col min="3" max="3" width="16.7109375" bestFit="1" customWidth="1"/>
    <col min="4" max="4" width="10.5703125" bestFit="1" customWidth="1"/>
    <col min="5" max="5" width="14.28515625" bestFit="1" customWidth="1"/>
    <col min="6" max="6" width="12.5703125" bestFit="1" customWidth="1"/>
    <col min="7" max="7" width="11.85546875" bestFit="1" customWidth="1"/>
    <col min="9" max="9" width="14.28515625" bestFit="1" customWidth="1"/>
    <col min="10" max="10" width="5.5703125" bestFit="1" customWidth="1"/>
    <col min="11" max="11" width="11.85546875" bestFit="1" customWidth="1"/>
    <col min="13" max="13" width="14.28515625" bestFit="1" customWidth="1"/>
    <col min="14" max="14" width="5.5703125" bestFit="1" customWidth="1"/>
    <col min="15" max="15" width="11.85546875" bestFit="1" customWidth="1"/>
  </cols>
  <sheetData>
    <row r="1" spans="1:15" x14ac:dyDescent="0.25">
      <c r="A1" s="4" t="s">
        <v>26</v>
      </c>
      <c r="D1" s="2"/>
      <c r="E1" s="2" t="s">
        <v>30</v>
      </c>
      <c r="I1" s="2" t="s">
        <v>78</v>
      </c>
      <c r="M1" s="2" t="s">
        <v>77</v>
      </c>
    </row>
    <row r="2" spans="1:15" x14ac:dyDescent="0.25">
      <c r="A2" s="34">
        <v>2</v>
      </c>
      <c r="B2" s="27">
        <v>17</v>
      </c>
    </row>
    <row r="3" spans="1:15" x14ac:dyDescent="0.25">
      <c r="A3" s="13" t="s">
        <v>73</v>
      </c>
      <c r="B3" s="15">
        <v>2</v>
      </c>
      <c r="E3" s="13" t="s">
        <v>73</v>
      </c>
      <c r="F3" s="15" t="s">
        <v>76</v>
      </c>
      <c r="G3" s="24"/>
      <c r="I3" s="13" t="s">
        <v>73</v>
      </c>
      <c r="J3" s="15">
        <v>1</v>
      </c>
      <c r="K3" s="24"/>
      <c r="M3" s="13" t="s">
        <v>73</v>
      </c>
      <c r="N3" s="15">
        <v>1</v>
      </c>
      <c r="O3" s="24"/>
    </row>
    <row r="4" spans="1:15" x14ac:dyDescent="0.25">
      <c r="A4" s="13" t="s">
        <v>95</v>
      </c>
      <c r="B4" s="14">
        <v>5</v>
      </c>
      <c r="E4" s="13" t="s">
        <v>95</v>
      </c>
      <c r="F4" s="14">
        <v>5</v>
      </c>
      <c r="G4" s="24"/>
      <c r="I4" s="13" t="s">
        <v>95</v>
      </c>
      <c r="J4" s="14">
        <v>5</v>
      </c>
      <c r="K4" s="24"/>
      <c r="M4" s="13" t="s">
        <v>95</v>
      </c>
      <c r="N4" s="14">
        <v>5</v>
      </c>
      <c r="O4" s="24"/>
    </row>
    <row r="5" spans="1:15" x14ac:dyDescent="0.25">
      <c r="A5" s="13" t="s">
        <v>4</v>
      </c>
      <c r="B5" s="32">
        <f>1/VLOOKUP(B3,Sublevels!A$4:H$6,A2)</f>
        <v>0.1388888888888889</v>
      </c>
      <c r="C5" s="18"/>
      <c r="D5" s="1"/>
      <c r="E5" s="13" t="s">
        <v>4</v>
      </c>
      <c r="F5" s="32">
        <f>1/VLOOKUP(F3,Sublevels!$A$17:$H$19,$A2)</f>
        <v>0.19230769230769229</v>
      </c>
      <c r="G5" s="24"/>
      <c r="I5" s="13" t="s">
        <v>4</v>
      </c>
      <c r="J5" s="32">
        <f>1/VLOOKUP(J3,Sublevels!$A$11:$H$12,$A2)</f>
        <v>0.13513513513513511</v>
      </c>
      <c r="K5" s="24"/>
      <c r="M5" s="13" t="s">
        <v>4</v>
      </c>
      <c r="N5" s="32">
        <f>1/VLOOKUP(N3,Sublevels!$A$23:$H$24,$A2)</f>
        <v>0.16666666666666666</v>
      </c>
      <c r="O5" s="24"/>
    </row>
    <row r="6" spans="1:15" x14ac:dyDescent="0.25">
      <c r="B6" s="5"/>
      <c r="F6" s="5"/>
      <c r="G6" s="24"/>
      <c r="J6" s="5"/>
      <c r="K6" s="24"/>
      <c r="N6" s="5"/>
      <c r="O6" s="24"/>
    </row>
    <row r="7" spans="1:15" ht="15.75" x14ac:dyDescent="0.25">
      <c r="A7" s="11">
        <v>1</v>
      </c>
      <c r="B7" s="12">
        <f>B4+B5</f>
        <v>5.1388888888888893</v>
      </c>
      <c r="C7" s="13" t="str">
        <f>IF(B7&lt;&gt;"", VLOOKUP(ROUNDDOWN(B7,1),Sublevels!$L$2:$M$21,2), "")</f>
        <v>Mediocre</v>
      </c>
      <c r="D7" s="22"/>
      <c r="E7" s="16">
        <v>1</v>
      </c>
      <c r="F7" s="12">
        <f>F4</f>
        <v>5</v>
      </c>
      <c r="G7" s="13" t="str">
        <f>IF(F7&lt;&gt;"", VLOOKUP(ROUNDDOWN(F7,1),Sublevels!$L$2:$M$21,2), "")</f>
        <v>Mediocre</v>
      </c>
      <c r="I7" s="16">
        <v>1</v>
      </c>
      <c r="J7" s="12">
        <f>J4</f>
        <v>5</v>
      </c>
      <c r="K7" s="13" t="str">
        <f>IF(J7&lt;&gt;"", VLOOKUP(ROUNDDOWN(J7,1),Sublevels!$L$2:$M$21,2), "")</f>
        <v>Mediocre</v>
      </c>
      <c r="M7" s="16">
        <v>1</v>
      </c>
      <c r="N7" s="12">
        <f>N4</f>
        <v>5</v>
      </c>
      <c r="O7" s="13" t="str">
        <f>IF(N7&lt;&gt;"", VLOOKUP(ROUNDDOWN(N7,1),Sublevels!$L$2:$M$11,2), "")</f>
        <v>Mediocre</v>
      </c>
    </row>
    <row r="8" spans="1:15" ht="15.75" x14ac:dyDescent="0.25">
      <c r="A8" s="11">
        <v>2</v>
      </c>
      <c r="B8" s="12">
        <f>B7+B$5</f>
        <v>5.2777777777777786</v>
      </c>
      <c r="C8" s="13" t="str">
        <f>IF(B8&lt;&gt;"", VLOOKUP(ROUNDDOWN(B8,1),Sublevels!$L$2:$M$21,2), "")</f>
        <v>Mediocre</v>
      </c>
      <c r="D8" s="22"/>
      <c r="E8" s="16">
        <v>2</v>
      </c>
      <c r="F8" s="12">
        <f>F7+F$5</f>
        <v>5.1923076923076925</v>
      </c>
      <c r="G8" s="13" t="str">
        <f>IF(F8&lt;&gt;"", VLOOKUP(ROUNDDOWN(F8,1),Sublevels!$L$2:$M$21,2), "")</f>
        <v>Mediocre</v>
      </c>
      <c r="I8" s="16">
        <v>2</v>
      </c>
      <c r="J8" s="12">
        <f>J7+J$5</f>
        <v>5.1351351351351351</v>
      </c>
      <c r="K8" s="13" t="str">
        <f>IF(J8&lt;&gt;"", VLOOKUP(ROUNDDOWN(J8,1),Sublevels!$L$2:$M$21,2), "")</f>
        <v>Mediocre</v>
      </c>
      <c r="M8" s="16">
        <v>2</v>
      </c>
      <c r="N8" s="12">
        <f>N7+N$5</f>
        <v>5.166666666666667</v>
      </c>
      <c r="O8" s="13" t="str">
        <f>IF(N8&lt;&gt;"", VLOOKUP(ROUNDDOWN(N8,1),Sublevels!$L$2:$M$11,2), "")</f>
        <v>Mediocre</v>
      </c>
    </row>
    <row r="9" spans="1:15" ht="15.75" x14ac:dyDescent="0.25">
      <c r="A9" s="11">
        <v>3</v>
      </c>
      <c r="B9" s="12">
        <f t="shared" ref="B9:B22" si="0">B8+B$5</f>
        <v>5.4166666666666679</v>
      </c>
      <c r="C9" s="13" t="str">
        <f>IF(B9&lt;&gt;"", VLOOKUP(ROUNDDOWN(B9,1),Sublevels!$L$2:$M$21,2), "")</f>
        <v>Mediocre</v>
      </c>
      <c r="D9" s="22"/>
      <c r="E9" s="16">
        <v>3</v>
      </c>
      <c r="F9" s="12">
        <f t="shared" ref="F9:F22" si="1">F8+F$5</f>
        <v>5.384615384615385</v>
      </c>
      <c r="G9" s="13" t="str">
        <f>IF(F9&lt;&gt;"", VLOOKUP(ROUNDDOWN(F9,1),Sublevels!$L$2:$M$21,2), "")</f>
        <v>Mediocre</v>
      </c>
      <c r="I9" s="16">
        <v>3</v>
      </c>
      <c r="J9" s="12">
        <f t="shared" ref="J9:J22" si="2">J8+J$5</f>
        <v>5.2702702702702702</v>
      </c>
      <c r="K9" s="13" t="str">
        <f>IF(J9&lt;&gt;"", VLOOKUP(ROUNDDOWN(J9,1),Sublevels!$L$2:$M$21,2), "")</f>
        <v>Mediocre</v>
      </c>
      <c r="M9" s="16">
        <v>3</v>
      </c>
      <c r="N9" s="12">
        <f t="shared" ref="N9:N14" si="3">N8+N$5</f>
        <v>5.3333333333333339</v>
      </c>
      <c r="O9" s="13" t="str">
        <f>IF(N9&lt;&gt;"", VLOOKUP(ROUNDDOWN(N9,1),Sublevels!$L$2:$M$11,2), "")</f>
        <v>Mediocre</v>
      </c>
    </row>
    <row r="10" spans="1:15" ht="15.75" x14ac:dyDescent="0.25">
      <c r="A10" s="11">
        <v>4</v>
      </c>
      <c r="B10" s="12">
        <f t="shared" si="0"/>
        <v>5.5555555555555571</v>
      </c>
      <c r="C10" s="13" t="str">
        <f>IF(B10&lt;&gt;"", VLOOKUP(ROUNDDOWN(B10,1),Sublevels!$L$2:$M$21,2), "")</f>
        <v>Mediocre</v>
      </c>
      <c r="D10" s="22"/>
      <c r="E10" s="16">
        <v>4</v>
      </c>
      <c r="F10" s="12">
        <f t="shared" si="1"/>
        <v>5.5769230769230775</v>
      </c>
      <c r="G10" s="13" t="str">
        <f>IF(F10&lt;&gt;"", VLOOKUP(ROUNDDOWN(F10,1),Sublevels!$L$2:$M$21,2), "")</f>
        <v>Mediocre</v>
      </c>
      <c r="I10" s="16">
        <v>4</v>
      </c>
      <c r="J10" s="12">
        <f t="shared" si="2"/>
        <v>5.4054054054054053</v>
      </c>
      <c r="K10" s="13" t="str">
        <f>IF(J10&lt;&gt;"", VLOOKUP(ROUNDDOWN(J10,1),Sublevels!$L$2:$M$21,2), "")</f>
        <v>Mediocre</v>
      </c>
      <c r="M10" s="16">
        <v>4</v>
      </c>
      <c r="N10" s="12">
        <f t="shared" si="3"/>
        <v>5.5000000000000009</v>
      </c>
      <c r="O10" s="13" t="str">
        <f>IF(N10&lt;&gt;"", VLOOKUP(ROUNDDOWN(N10,1),Sublevels!$L$2:$M$11,2), "")</f>
        <v>Mediocre</v>
      </c>
    </row>
    <row r="11" spans="1:15" ht="15.75" x14ac:dyDescent="0.25">
      <c r="A11" s="11">
        <v>5</v>
      </c>
      <c r="B11" s="12">
        <f t="shared" si="0"/>
        <v>5.6944444444444464</v>
      </c>
      <c r="C11" s="13" t="str">
        <f>IF(B11&lt;&gt;"", VLOOKUP(ROUNDDOWN(B11,1),Sublevels!$L$2:$M$21,2), "")</f>
        <v>Mediocre</v>
      </c>
      <c r="D11" s="22"/>
      <c r="E11" s="16">
        <v>5</v>
      </c>
      <c r="F11" s="12">
        <f t="shared" si="1"/>
        <v>5.7692307692307701</v>
      </c>
      <c r="G11" s="13" t="str">
        <f>IF(F11&lt;&gt;"", VLOOKUP(ROUNDDOWN(F11,1),Sublevels!$L$2:$M$21,2), "")</f>
        <v>Mediocre</v>
      </c>
      <c r="I11" s="16">
        <v>5</v>
      </c>
      <c r="J11" s="12">
        <f t="shared" si="2"/>
        <v>5.5405405405405403</v>
      </c>
      <c r="K11" s="13" t="str">
        <f>IF(J11&lt;&gt;"", VLOOKUP(ROUNDDOWN(J11,1),Sublevels!$L$2:$M$21,2), "")</f>
        <v>Mediocre</v>
      </c>
      <c r="M11" s="16">
        <v>5</v>
      </c>
      <c r="N11" s="12">
        <f t="shared" si="3"/>
        <v>5.6666666666666679</v>
      </c>
      <c r="O11" s="13" t="str">
        <f>IF(N11&lt;&gt;"", VLOOKUP(ROUNDDOWN(N11,1),Sublevels!$L$2:$M$11,2), "")</f>
        <v>Mediocre</v>
      </c>
    </row>
    <row r="12" spans="1:15" ht="15.75" x14ac:dyDescent="0.25">
      <c r="A12" s="11">
        <v>6</v>
      </c>
      <c r="B12" s="12">
        <f t="shared" si="0"/>
        <v>5.8333333333333357</v>
      </c>
      <c r="C12" s="13" t="str">
        <f>IF(B12&lt;&gt;"", VLOOKUP(ROUNDDOWN(B12,1),Sublevels!$L$2:$M$21,2), "")</f>
        <v>Mediocre</v>
      </c>
      <c r="D12" s="22"/>
      <c r="E12" s="16">
        <v>6</v>
      </c>
      <c r="F12" s="12">
        <f t="shared" si="1"/>
        <v>5.9615384615384626</v>
      </c>
      <c r="G12" s="13" t="str">
        <f>IF(F12&lt;&gt;"", VLOOKUP(ROUNDDOWN(F12,1),Sublevels!$L$2:$M$21,2), "")</f>
        <v>Mediocre</v>
      </c>
      <c r="I12" s="16">
        <v>6</v>
      </c>
      <c r="J12" s="12">
        <f t="shared" si="2"/>
        <v>5.6756756756756754</v>
      </c>
      <c r="K12" s="13" t="str">
        <f>IF(J12&lt;&gt;"", VLOOKUP(ROUNDDOWN(J12,1),Sublevels!$L$2:$M$21,2), "")</f>
        <v>Mediocre</v>
      </c>
      <c r="M12" s="16">
        <v>6</v>
      </c>
      <c r="N12" s="12">
        <f t="shared" si="3"/>
        <v>5.8333333333333348</v>
      </c>
      <c r="O12" s="13" t="str">
        <f>IF(N12&lt;&gt;"", VLOOKUP(ROUNDDOWN(N12,1),Sublevels!$L$2:$M$11,2), "")</f>
        <v>Mediocre</v>
      </c>
    </row>
    <row r="13" spans="1:15" ht="15.75" x14ac:dyDescent="0.25">
      <c r="A13" s="11">
        <v>7</v>
      </c>
      <c r="B13" s="12">
        <f t="shared" si="0"/>
        <v>5.972222222222225</v>
      </c>
      <c r="C13" s="13" t="str">
        <f>IF(B13&lt;&gt;"", VLOOKUP(ROUNDDOWN(B13,1),Sublevels!$L$2:$M$21,2), "")</f>
        <v>Mediocre</v>
      </c>
      <c r="D13" s="22"/>
      <c r="E13" s="16">
        <v>7</v>
      </c>
      <c r="F13" s="12">
        <f t="shared" si="1"/>
        <v>6.1538461538461551</v>
      </c>
      <c r="G13" s="13" t="str">
        <f>IF(F13&lt;&gt;"", VLOOKUP(ROUNDDOWN(F13,1),Sublevels!$L$2:$M$21,2), "")</f>
        <v>Competent</v>
      </c>
      <c r="I13" s="16">
        <v>7</v>
      </c>
      <c r="J13" s="12">
        <f t="shared" si="2"/>
        <v>5.8108108108108105</v>
      </c>
      <c r="K13" s="13" t="str">
        <f>IF(J13&lt;&gt;"", VLOOKUP(ROUNDDOWN(J13,1),Sublevels!$L$2:$M$21,2), "")</f>
        <v>Mediocre</v>
      </c>
      <c r="M13" s="16">
        <v>7</v>
      </c>
      <c r="N13" s="12">
        <f t="shared" si="3"/>
        <v>6.0000000000000018</v>
      </c>
      <c r="O13" s="13" t="str">
        <f>IF(N13&lt;&gt;"", VLOOKUP(ROUNDDOWN(N13,1),Sublevels!$L$2:$M$11,2), "")</f>
        <v>Competent</v>
      </c>
    </row>
    <row r="14" spans="1:15" ht="15.75" x14ac:dyDescent="0.25">
      <c r="A14" s="11">
        <v>8</v>
      </c>
      <c r="B14" s="12">
        <f t="shared" si="0"/>
        <v>6.1111111111111143</v>
      </c>
      <c r="C14" s="13" t="str">
        <f>IF(B14&lt;&gt;"", VLOOKUP(ROUNDDOWN(B14,1),Sublevels!$L$2:$M$21,2), "")</f>
        <v>Competent</v>
      </c>
      <c r="D14" s="22"/>
      <c r="E14" s="16">
        <v>8</v>
      </c>
      <c r="F14" s="12">
        <f t="shared" si="1"/>
        <v>6.3461538461538476</v>
      </c>
      <c r="G14" s="13" t="str">
        <f>IF(F14&lt;&gt;"", VLOOKUP(ROUNDDOWN(F14,1),Sublevels!$L$2:$M$21,2), "")</f>
        <v>Competent</v>
      </c>
      <c r="I14" s="16">
        <v>8</v>
      </c>
      <c r="J14" s="12">
        <f t="shared" si="2"/>
        <v>5.9459459459459456</v>
      </c>
      <c r="K14" s="13" t="str">
        <f>IF(J14&lt;&gt;"", VLOOKUP(ROUNDDOWN(J14,1),Sublevels!$L$2:$M$21,2), "")</f>
        <v>Mediocre</v>
      </c>
      <c r="M14" s="16">
        <v>8</v>
      </c>
      <c r="N14" s="12">
        <f t="shared" si="3"/>
        <v>6.1666666666666687</v>
      </c>
      <c r="O14" s="13" t="str">
        <f>IF(N14&lt;&gt;"", VLOOKUP(ROUNDDOWN(N14,1),Sublevels!$L$2:$M$11,2), "")</f>
        <v>Competent</v>
      </c>
    </row>
    <row r="15" spans="1:15" ht="15.75" x14ac:dyDescent="0.25">
      <c r="A15" s="11">
        <v>9</v>
      </c>
      <c r="B15" s="12">
        <f t="shared" si="0"/>
        <v>6.2500000000000036</v>
      </c>
      <c r="C15" s="13" t="str">
        <f>IF(B15&lt;&gt;"", VLOOKUP(ROUNDDOWN(B15,1),Sublevels!$L$2:$M$21,2), "")</f>
        <v>Competent</v>
      </c>
      <c r="D15" s="22"/>
      <c r="E15" s="16">
        <v>9</v>
      </c>
      <c r="F15" s="12">
        <f t="shared" si="1"/>
        <v>6.5384615384615401</v>
      </c>
      <c r="G15" s="13" t="str">
        <f>IF(F15&lt;&gt;"", VLOOKUP(ROUNDDOWN(F15,1),Sublevels!$L$2:$M$21,2), "")</f>
        <v>Competent</v>
      </c>
      <c r="I15" s="16">
        <v>9</v>
      </c>
      <c r="J15" s="12">
        <f>J14+J$5</f>
        <v>6.0810810810810807</v>
      </c>
      <c r="K15" s="13" t="str">
        <f>IF(J15&lt;&gt;"", VLOOKUP(ROUNDDOWN(J15,1),Sublevels!$L$2:$M$21,2), "")</f>
        <v>Competent</v>
      </c>
      <c r="M15" s="16">
        <v>9</v>
      </c>
      <c r="N15" s="12">
        <f>N14+N$5</f>
        <v>6.3333333333333357</v>
      </c>
      <c r="O15" s="13" t="str">
        <f>IF(N15&lt;&gt;"", VLOOKUP(ROUNDDOWN(N15,1),Sublevels!$L$2:$M$11,2), "")</f>
        <v>Competent</v>
      </c>
    </row>
    <row r="16" spans="1:15" ht="15.75" x14ac:dyDescent="0.25">
      <c r="A16" s="11">
        <v>10</v>
      </c>
      <c r="B16" s="12">
        <f t="shared" si="0"/>
        <v>6.3888888888888928</v>
      </c>
      <c r="C16" s="13" t="str">
        <f>IF(B16&lt;&gt;"", VLOOKUP(ROUNDDOWN(B16,1),Sublevels!$L$2:$M$21,2), "")</f>
        <v>Competent</v>
      </c>
      <c r="D16" s="22"/>
      <c r="E16" s="16">
        <v>10</v>
      </c>
      <c r="F16" s="12">
        <f t="shared" si="1"/>
        <v>6.7307692307692326</v>
      </c>
      <c r="G16" s="13" t="str">
        <f>IF(F16&lt;&gt;"", VLOOKUP(ROUNDDOWN(F16,1),Sublevels!$L$2:$M$21,2), "")</f>
        <v>Competent</v>
      </c>
      <c r="I16" s="16">
        <v>10</v>
      </c>
      <c r="J16" s="12">
        <f>J15+J$5</f>
        <v>6.2162162162162158</v>
      </c>
      <c r="K16" s="13" t="str">
        <f>IF(J16&lt;&gt;"", VLOOKUP(ROUNDDOWN(J16,1),Sublevels!$L$2:$M$21,2), "")</f>
        <v>Competent</v>
      </c>
      <c r="M16" s="16">
        <v>10</v>
      </c>
      <c r="N16" s="12">
        <f>N15+N$5</f>
        <v>6.5000000000000027</v>
      </c>
      <c r="O16" s="13" t="str">
        <f>IF(N16&lt;&gt;"", VLOOKUP(ROUNDDOWN(N16,1),Sublevels!$L$2:$M$11,2), "")</f>
        <v>Competent</v>
      </c>
    </row>
    <row r="17" spans="1:15" ht="15.75" x14ac:dyDescent="0.25">
      <c r="A17" s="11">
        <v>11</v>
      </c>
      <c r="B17" s="12">
        <f t="shared" si="0"/>
        <v>6.5277777777777821</v>
      </c>
      <c r="C17" s="13" t="str">
        <f>IF(B17&lt;&gt;"", VLOOKUP(ROUNDDOWN(B17,1),Sublevels!$L$2:$M$21,2), "")</f>
        <v>Competent</v>
      </c>
      <c r="D17" s="22"/>
      <c r="E17" s="16">
        <v>11</v>
      </c>
      <c r="F17" s="12">
        <f t="shared" si="1"/>
        <v>6.9230769230769251</v>
      </c>
      <c r="G17" s="13" t="str">
        <f>IF(F17&lt;&gt;"", VLOOKUP(ROUNDDOWN(F17,1),Sublevels!$L$2:$M$21,2), "")</f>
        <v>Competent</v>
      </c>
      <c r="I17" s="16">
        <v>11</v>
      </c>
      <c r="J17" s="12">
        <f t="shared" si="2"/>
        <v>6.3513513513513509</v>
      </c>
      <c r="K17" s="13" t="str">
        <f>IF(J17&lt;&gt;"", VLOOKUP(ROUNDDOWN(J17,1),Sublevels!$L$2:$M$21,2), "")</f>
        <v>Competent</v>
      </c>
      <c r="M17" s="16">
        <v>11</v>
      </c>
      <c r="N17" s="12">
        <f t="shared" ref="N17:N22" si="4">N16+N$5</f>
        <v>6.6666666666666696</v>
      </c>
      <c r="O17" s="13" t="str">
        <f>IF(N17&lt;&gt;"", VLOOKUP(ROUNDDOWN(N17,1),Sublevels!$L$2:$M$11,2), "")</f>
        <v>Competent</v>
      </c>
    </row>
    <row r="18" spans="1:15" ht="15.75" x14ac:dyDescent="0.25">
      <c r="A18" s="11">
        <v>12</v>
      </c>
      <c r="B18" s="12">
        <f t="shared" si="0"/>
        <v>6.6666666666666714</v>
      </c>
      <c r="C18" s="13" t="str">
        <f>IF(B18&lt;&gt;"", VLOOKUP(ROUNDDOWN(B18,1),Sublevels!$L$2:$M$21,2), "")</f>
        <v>Competent</v>
      </c>
      <c r="D18" s="22"/>
      <c r="E18" s="16">
        <v>12</v>
      </c>
      <c r="F18" s="12">
        <f t="shared" si="1"/>
        <v>7.1153846153846176</v>
      </c>
      <c r="G18" s="13" t="str">
        <f>IF(F18&lt;&gt;"", VLOOKUP(ROUNDDOWN(F18,1),Sublevels!$L$2:$M$21,2), "")</f>
        <v>Respectable</v>
      </c>
      <c r="I18" s="16">
        <v>12</v>
      </c>
      <c r="J18" s="12">
        <f t="shared" si="2"/>
        <v>6.486486486486486</v>
      </c>
      <c r="K18" s="13" t="str">
        <f>IF(J18&lt;&gt;"", VLOOKUP(ROUNDDOWN(J18,1),Sublevels!$L$2:$M$21,2), "")</f>
        <v>Competent</v>
      </c>
      <c r="M18" s="16">
        <v>12</v>
      </c>
      <c r="N18" s="12">
        <f t="shared" si="4"/>
        <v>6.8333333333333366</v>
      </c>
      <c r="O18" s="13" t="str">
        <f>IF(N18&lt;&gt;"", VLOOKUP(ROUNDDOWN(N18,1),Sublevels!$L$2:$M$11,2), "")</f>
        <v>Competent</v>
      </c>
    </row>
    <row r="19" spans="1:15" ht="15.75" x14ac:dyDescent="0.25">
      <c r="A19" s="11">
        <v>13</v>
      </c>
      <c r="B19" s="12">
        <f t="shared" si="0"/>
        <v>6.8055555555555607</v>
      </c>
      <c r="C19" s="13" t="str">
        <f>IF(B19&lt;&gt;"", VLOOKUP(ROUNDDOWN(B19,1),Sublevels!$L$2:$M$21,2), "")</f>
        <v>Competent</v>
      </c>
      <c r="D19" s="22"/>
      <c r="E19" s="16">
        <v>13</v>
      </c>
      <c r="F19" s="12">
        <f t="shared" si="1"/>
        <v>7.3076923076923102</v>
      </c>
      <c r="G19" s="13" t="str">
        <f>IF(F19&lt;&gt;"", VLOOKUP(ROUNDDOWN(F19,1),Sublevels!$L$2:$M$21,2), "")</f>
        <v>Respectable</v>
      </c>
      <c r="I19" s="16">
        <v>13</v>
      </c>
      <c r="J19" s="12">
        <f t="shared" si="2"/>
        <v>6.621621621621621</v>
      </c>
      <c r="K19" s="13" t="str">
        <f>IF(J19&lt;&gt;"", VLOOKUP(ROUNDDOWN(J19,1),Sublevels!$L$2:$M$21,2), "")</f>
        <v>Competent</v>
      </c>
      <c r="M19" s="16">
        <v>13</v>
      </c>
      <c r="N19" s="12">
        <f t="shared" si="4"/>
        <v>7.0000000000000036</v>
      </c>
      <c r="O19" s="13" t="str">
        <f>IF(N19&lt;&gt;"", VLOOKUP(ROUNDDOWN(N19,1),Sublevels!$L$2:$M$11,2), "")</f>
        <v>Respectable</v>
      </c>
    </row>
    <row r="20" spans="1:15" ht="15.75" x14ac:dyDescent="0.25">
      <c r="A20" s="11">
        <v>14</v>
      </c>
      <c r="B20" s="12">
        <f t="shared" si="0"/>
        <v>6.94444444444445</v>
      </c>
      <c r="C20" s="13" t="str">
        <f>IF(B20&lt;&gt;"", VLOOKUP(ROUNDDOWN(B20,1),Sublevels!$L$2:$M$21,2), "")</f>
        <v>Competent</v>
      </c>
      <c r="D20" s="22"/>
      <c r="E20" s="16">
        <v>14</v>
      </c>
      <c r="F20" s="12">
        <f t="shared" si="1"/>
        <v>7.5000000000000027</v>
      </c>
      <c r="G20" s="13" t="str">
        <f>IF(F20&lt;&gt;"", VLOOKUP(ROUNDDOWN(F20,1),Sublevels!$L$2:$M$21,2), "")</f>
        <v>Respectable</v>
      </c>
      <c r="I20" s="16">
        <v>14</v>
      </c>
      <c r="J20" s="12">
        <f t="shared" si="2"/>
        <v>6.7567567567567561</v>
      </c>
      <c r="K20" s="13" t="str">
        <f>IF(J20&lt;&gt;"", VLOOKUP(ROUNDDOWN(J20,1),Sublevels!$L$2:$M$21,2), "")</f>
        <v>Competent</v>
      </c>
      <c r="M20" s="16">
        <v>14</v>
      </c>
      <c r="N20" s="12">
        <f t="shared" si="4"/>
        <v>7.1666666666666705</v>
      </c>
      <c r="O20" s="13" t="str">
        <f>IF(N20&lt;&gt;"", VLOOKUP(ROUNDDOWN(N20,1),Sublevels!$L$2:$M$11,2), "")</f>
        <v>Respectable</v>
      </c>
    </row>
    <row r="21" spans="1:15" ht="15.75" x14ac:dyDescent="0.25">
      <c r="A21" s="11">
        <v>15</v>
      </c>
      <c r="B21" s="12">
        <f t="shared" si="0"/>
        <v>7.0833333333333393</v>
      </c>
      <c r="C21" s="13" t="str">
        <f>IF(B21&lt;&gt;"", VLOOKUP(ROUNDDOWN(B21,1),Sublevels!$L$2:$M$21,2), "")</f>
        <v>Respectable</v>
      </c>
      <c r="D21" s="22"/>
      <c r="E21" s="16">
        <v>15</v>
      </c>
      <c r="F21" s="12">
        <f t="shared" si="1"/>
        <v>7.6923076923076952</v>
      </c>
      <c r="G21" s="13" t="str">
        <f>IF(F21&lt;&gt;"", VLOOKUP(ROUNDDOWN(F21,1),Sublevels!$L$2:$M$21,2), "")</f>
        <v>Respectable</v>
      </c>
      <c r="I21" s="16">
        <v>15</v>
      </c>
      <c r="J21" s="12">
        <f t="shared" si="2"/>
        <v>6.8918918918918912</v>
      </c>
      <c r="K21" s="13" t="str">
        <f>IF(J21&lt;&gt;"", VLOOKUP(ROUNDDOWN(J21,1),Sublevels!$L$2:$M$21,2), "")</f>
        <v>Competent</v>
      </c>
      <c r="M21" s="16">
        <v>15</v>
      </c>
      <c r="N21" s="12">
        <f t="shared" si="4"/>
        <v>7.3333333333333375</v>
      </c>
      <c r="O21" s="13" t="str">
        <f>IF(N21&lt;&gt;"", VLOOKUP(ROUNDDOWN(N21,1),Sublevels!$L$2:$M$11,2), "")</f>
        <v>Respectable</v>
      </c>
    </row>
    <row r="22" spans="1:15" ht="15.75" x14ac:dyDescent="0.25">
      <c r="A22" s="11">
        <v>16</v>
      </c>
      <c r="B22" s="12">
        <f t="shared" si="0"/>
        <v>7.2222222222222285</v>
      </c>
      <c r="C22" s="13" t="str">
        <f>IF(B22&lt;&gt;"", VLOOKUP(ROUNDDOWN(B22,1),Sublevels!$L$2:$M$21,2), "")</f>
        <v>Respectable</v>
      </c>
      <c r="D22" s="22"/>
      <c r="E22" s="16">
        <v>16</v>
      </c>
      <c r="F22" s="12">
        <f t="shared" si="1"/>
        <v>7.8846153846153877</v>
      </c>
      <c r="G22" s="13" t="str">
        <f>IF(F22&lt;&gt;"", VLOOKUP(ROUNDDOWN(F22,1),Sublevels!$L$2:$M$21,2), "")</f>
        <v>Respectable</v>
      </c>
      <c r="I22" s="16">
        <v>16</v>
      </c>
      <c r="J22" s="12">
        <f t="shared" si="2"/>
        <v>7.0270270270270263</v>
      </c>
      <c r="K22" s="13" t="str">
        <f>IF(J22&lt;&gt;"", VLOOKUP(ROUNDDOWN(J22,1),Sublevels!$L$2:$M$21,2), "")</f>
        <v>Respectable</v>
      </c>
      <c r="M22" s="16">
        <v>16</v>
      </c>
      <c r="N22" s="12">
        <f t="shared" si="4"/>
        <v>7.5000000000000044</v>
      </c>
      <c r="O22" s="13" t="str">
        <f>IF(N22&lt;&gt;"", VLOOKUP(ROUNDDOWN(N22,1),Sublevels!$L$2:$M$11,2), "")</f>
        <v>Respectable</v>
      </c>
    </row>
    <row r="23" spans="1:15" ht="15.75" x14ac:dyDescent="0.25">
      <c r="A23" s="30"/>
      <c r="B23" s="31"/>
      <c r="C23" s="18"/>
      <c r="D23" s="22"/>
      <c r="E23" s="3"/>
      <c r="F23" s="31"/>
      <c r="G23" s="18"/>
      <c r="I23" s="3"/>
      <c r="J23" s="31"/>
      <c r="K23" s="18"/>
      <c r="M23" s="3"/>
      <c r="N23" s="31"/>
      <c r="O23" s="18"/>
    </row>
    <row r="24" spans="1:15" ht="15.75" x14ac:dyDescent="0.25">
      <c r="A24" s="33">
        <f>A2+1</f>
        <v>3</v>
      </c>
      <c r="B24" s="27">
        <f>B2+1</f>
        <v>18</v>
      </c>
      <c r="C24" s="24"/>
      <c r="D24" s="25"/>
    </row>
    <row r="25" spans="1:15" x14ac:dyDescent="0.25">
      <c r="A25" s="13" t="s">
        <v>73</v>
      </c>
      <c r="B25" s="15">
        <v>3</v>
      </c>
      <c r="C25" s="24"/>
      <c r="D25" s="25"/>
      <c r="E25" s="13" t="s">
        <v>73</v>
      </c>
      <c r="F25" s="15" t="s">
        <v>76</v>
      </c>
      <c r="G25" s="24"/>
      <c r="I25" s="13" t="s">
        <v>73</v>
      </c>
      <c r="J25" s="15">
        <v>1</v>
      </c>
      <c r="K25" s="24"/>
      <c r="M25" s="13" t="s">
        <v>73</v>
      </c>
      <c r="N25" s="15">
        <v>1</v>
      </c>
      <c r="O25" s="24"/>
    </row>
    <row r="26" spans="1:15" x14ac:dyDescent="0.25">
      <c r="A26" s="13" t="s">
        <v>95</v>
      </c>
      <c r="B26" s="23">
        <f>B22</f>
        <v>7.2222222222222285</v>
      </c>
      <c r="C26" s="24"/>
      <c r="D26" s="25"/>
      <c r="E26" s="13" t="s">
        <v>95</v>
      </c>
      <c r="F26" s="23">
        <f>F22</f>
        <v>7.8846153846153877</v>
      </c>
      <c r="G26" s="24"/>
      <c r="I26" s="13" t="s">
        <v>95</v>
      </c>
      <c r="J26" s="23">
        <f>J22</f>
        <v>7.0270270270270263</v>
      </c>
      <c r="K26" s="24"/>
      <c r="M26" s="13" t="s">
        <v>95</v>
      </c>
      <c r="N26" s="23">
        <f>N22</f>
        <v>7.5000000000000044</v>
      </c>
      <c r="O26" s="24"/>
    </row>
    <row r="27" spans="1:15" x14ac:dyDescent="0.25">
      <c r="A27" s="13" t="s">
        <v>4</v>
      </c>
      <c r="B27" s="32">
        <f>1/VLOOKUP(B25,Sublevels!A$4:H$6,A24)</f>
        <v>0.13698630136986301</v>
      </c>
      <c r="C27" s="24"/>
      <c r="D27" s="25"/>
      <c r="E27" s="13" t="s">
        <v>4</v>
      </c>
      <c r="F27" s="32">
        <f>1/VLOOKUP(F25,Sublevels!$A$17:$H$19,$A24)</f>
        <v>0.2040816326530612</v>
      </c>
      <c r="G27" s="24"/>
      <c r="I27" s="13" t="s">
        <v>4</v>
      </c>
      <c r="J27" s="32">
        <f>1/VLOOKUP(J25,Sublevels!$A$11:$H$12,$A24)</f>
        <v>0.11627906976744186</v>
      </c>
      <c r="K27" s="24"/>
      <c r="M27" s="13" t="s">
        <v>4</v>
      </c>
      <c r="N27" s="32">
        <f>1/VLOOKUP(N25,Sublevels!$A$23:$H$24,$A24)</f>
        <v>0.16666666666666666</v>
      </c>
      <c r="O27" s="24"/>
    </row>
    <row r="28" spans="1:15" x14ac:dyDescent="0.25">
      <c r="B28" s="5"/>
      <c r="C28" s="24"/>
      <c r="D28" s="25"/>
      <c r="F28" s="5"/>
      <c r="G28" s="24"/>
      <c r="J28" s="5"/>
      <c r="K28" s="24"/>
      <c r="N28" s="5"/>
      <c r="O28" s="24"/>
    </row>
    <row r="29" spans="1:15" ht="15.75" x14ac:dyDescent="0.25">
      <c r="A29" s="16">
        <v>1</v>
      </c>
      <c r="B29" s="12">
        <f>B26+B27</f>
        <v>7.3592085235920912</v>
      </c>
      <c r="C29" s="13" t="str">
        <f>IF(B29&lt;&gt;"", VLOOKUP(ROUNDDOWN(B29,1),Sublevels!$L$2:$M$21,2), "")</f>
        <v>Respectable</v>
      </c>
      <c r="D29" s="22"/>
      <c r="E29" s="16">
        <v>1</v>
      </c>
      <c r="F29" s="12">
        <f>F26+F27</f>
        <v>8.0886970172684496</v>
      </c>
      <c r="G29" s="13" t="str">
        <f>IF(F29&lt;&gt;"", VLOOKUP(ROUNDDOWN(F29,1),Sublevels!$L$2:$M$21,2), "")</f>
        <v>Proficient</v>
      </c>
      <c r="I29" s="16">
        <v>1</v>
      </c>
      <c r="J29" s="12">
        <f>J26+J27</f>
        <v>7.1433060967944684</v>
      </c>
      <c r="K29" s="13" t="str">
        <f>IF(J29&lt;&gt;"", VLOOKUP(ROUNDDOWN(J29,1),Sublevels!$L$2:$M$21,2), "")</f>
        <v>Respectable</v>
      </c>
      <c r="M29" s="16">
        <v>1</v>
      </c>
      <c r="N29" s="12">
        <f>N26+N27</f>
        <v>7.6666666666666714</v>
      </c>
      <c r="O29" s="13" t="str">
        <f>IF(N29&lt;&gt;"", VLOOKUP(ROUNDDOWN(N29,1),Sublevels!$L$2:$M$11,2), "")</f>
        <v>Respectable</v>
      </c>
    </row>
    <row r="30" spans="1:15" ht="15.75" x14ac:dyDescent="0.25">
      <c r="A30" s="16">
        <v>2</v>
      </c>
      <c r="B30" s="12">
        <f>B29+B$27</f>
        <v>7.4961948249619539</v>
      </c>
      <c r="C30" s="13" t="str">
        <f>IF(B30&lt;&gt;"", VLOOKUP(ROUNDDOWN(B30,1),Sublevels!$L$2:$M$21,2), "")</f>
        <v>Respectable</v>
      </c>
      <c r="D30" s="22"/>
      <c r="E30" s="16">
        <v>2</v>
      </c>
      <c r="F30" s="12">
        <f>F29+F$27</f>
        <v>8.2927786499215106</v>
      </c>
      <c r="G30" s="13" t="str">
        <f>IF(F30&lt;&gt;"", VLOOKUP(ROUNDDOWN(F30,1),Sublevels!$L$2:$M$21,2), "")</f>
        <v>Proficient</v>
      </c>
      <c r="I30" s="16">
        <v>2</v>
      </c>
      <c r="J30" s="12">
        <f>J29+J$27</f>
        <v>7.2595851665619104</v>
      </c>
      <c r="K30" s="13" t="str">
        <f>IF(J30&lt;&gt;"", VLOOKUP(ROUNDDOWN(J30,1),Sublevels!$L$2:$M$21,2), "")</f>
        <v>Respectable</v>
      </c>
      <c r="M30" s="16">
        <v>2</v>
      </c>
      <c r="N30" s="12">
        <f>N29+N$27</f>
        <v>7.8333333333333384</v>
      </c>
      <c r="O30" s="13" t="str">
        <f>IF(N30&lt;&gt;"", VLOOKUP(ROUNDDOWN(N30,1),Sublevels!$L$2:$M$11,2), "")</f>
        <v>Respectable</v>
      </c>
    </row>
    <row r="31" spans="1:15" ht="15.75" x14ac:dyDescent="0.25">
      <c r="A31" s="16">
        <v>3</v>
      </c>
      <c r="B31" s="12">
        <f t="shared" ref="B31:B44" si="5">B30+B$27</f>
        <v>7.6331811263318166</v>
      </c>
      <c r="C31" s="13" t="str">
        <f>IF(B31&lt;&gt;"", VLOOKUP(ROUNDDOWN(B31,1),Sublevels!$L$2:$M$21,2), "")</f>
        <v>Respectable</v>
      </c>
      <c r="D31" s="22"/>
      <c r="E31" s="16">
        <v>3</v>
      </c>
      <c r="F31" s="12">
        <f t="shared" ref="F31:F44" si="6">F30+F$27</f>
        <v>8.4968602825745716</v>
      </c>
      <c r="G31" s="13" t="str">
        <f>IF(F31&lt;&gt;"", VLOOKUP(ROUNDDOWN(F31,1),Sublevels!$L$2:$M$21,2), "")</f>
        <v>Proficient</v>
      </c>
      <c r="I31" s="16">
        <v>3</v>
      </c>
      <c r="J31" s="12">
        <f t="shared" ref="J31:J44" si="7">J30+J$27</f>
        <v>7.3758642363293525</v>
      </c>
      <c r="K31" s="13" t="str">
        <f>IF(J31&lt;&gt;"", VLOOKUP(ROUNDDOWN(J31,1),Sublevels!$L$2:$M$21,2), "")</f>
        <v>Respectable</v>
      </c>
      <c r="M31" s="16">
        <v>3</v>
      </c>
      <c r="N31" s="12">
        <f t="shared" ref="N31:N35" si="8">N30+N$27</f>
        <v>8.0000000000000053</v>
      </c>
      <c r="O31" s="13" t="str">
        <f>IF(N31&lt;&gt;"", VLOOKUP(ROUNDDOWN(N31,1),Sublevels!$L$2:$M$11,2), "")</f>
        <v>Proficient</v>
      </c>
    </row>
    <row r="32" spans="1:15" ht="15.75" x14ac:dyDescent="0.25">
      <c r="A32" s="16">
        <v>4</v>
      </c>
      <c r="B32" s="12">
        <f t="shared" si="5"/>
        <v>7.7701674277016792</v>
      </c>
      <c r="C32" s="13" t="str">
        <f>IF(B32&lt;&gt;"", VLOOKUP(ROUNDDOWN(B32,1),Sublevels!$L$2:$M$21,2), "")</f>
        <v>Respectable</v>
      </c>
      <c r="D32" s="22"/>
      <c r="E32" s="16">
        <v>4</v>
      </c>
      <c r="F32" s="12">
        <f t="shared" si="6"/>
        <v>8.7009419152276326</v>
      </c>
      <c r="G32" s="13" t="str">
        <f>IF(F32&lt;&gt;"", VLOOKUP(ROUNDDOWN(F32,1),Sublevels!$L$2:$M$21,2), "")</f>
        <v>Proficient</v>
      </c>
      <c r="I32" s="16">
        <v>4</v>
      </c>
      <c r="J32" s="12">
        <f t="shared" si="7"/>
        <v>7.4921433060967946</v>
      </c>
      <c r="K32" s="13" t="str">
        <f>IF(J32&lt;&gt;"", VLOOKUP(ROUNDDOWN(J32,1),Sublevels!$L$2:$M$21,2), "")</f>
        <v>Respectable</v>
      </c>
      <c r="M32" s="16">
        <v>4</v>
      </c>
      <c r="N32" s="12">
        <f t="shared" si="8"/>
        <v>8.1666666666666714</v>
      </c>
      <c r="O32" s="13" t="str">
        <f>IF(N32&lt;&gt;"", VLOOKUP(ROUNDDOWN(N32,1),Sublevels!$L$2:$M$11,2), "")</f>
        <v>Proficient</v>
      </c>
    </row>
    <row r="33" spans="1:15" ht="15.75" x14ac:dyDescent="0.25">
      <c r="A33" s="16">
        <v>5</v>
      </c>
      <c r="B33" s="12">
        <f t="shared" si="5"/>
        <v>7.9071537290715419</v>
      </c>
      <c r="C33" s="13" t="str">
        <f>IF(B33&lt;&gt;"", VLOOKUP(ROUNDDOWN(B33,1),Sublevels!$L$2:$M$21,2), "")</f>
        <v>Respectable</v>
      </c>
      <c r="D33" s="22"/>
      <c r="E33" s="16">
        <v>5</v>
      </c>
      <c r="F33" s="12">
        <f t="shared" si="6"/>
        <v>8.9050235478806936</v>
      </c>
      <c r="G33" s="13" t="str">
        <f>IF(F33&lt;&gt;"", VLOOKUP(ROUNDDOWN(F33,1),Sublevels!$L$2:$M$21,2), "")</f>
        <v>Proficient</v>
      </c>
      <c r="I33" s="16">
        <v>5</v>
      </c>
      <c r="J33" s="12">
        <f t="shared" si="7"/>
        <v>7.6084223758642366</v>
      </c>
      <c r="K33" s="13" t="str">
        <f>IF(J33&lt;&gt;"", VLOOKUP(ROUNDDOWN(J33,1),Sublevels!$L$2:$M$21,2), "")</f>
        <v>Respectable</v>
      </c>
      <c r="M33" s="16">
        <v>5</v>
      </c>
      <c r="N33" s="12">
        <f t="shared" si="8"/>
        <v>8.3333333333333375</v>
      </c>
      <c r="O33" s="13" t="str">
        <f>IF(N33&lt;&gt;"", VLOOKUP(ROUNDDOWN(N33,1),Sublevels!$L$2:$M$11,2), "")</f>
        <v>Proficient</v>
      </c>
    </row>
    <row r="34" spans="1:15" ht="15.75" x14ac:dyDescent="0.25">
      <c r="A34" s="16">
        <v>6</v>
      </c>
      <c r="B34" s="12">
        <f t="shared" si="5"/>
        <v>8.0441400304414046</v>
      </c>
      <c r="C34" s="13" t="str">
        <f>IF(B34&lt;&gt;"", VLOOKUP(ROUNDDOWN(B34,1),Sublevels!$L$2:$M$21,2), "")</f>
        <v>Proficient</v>
      </c>
      <c r="D34" s="22"/>
      <c r="E34" s="16">
        <v>6</v>
      </c>
      <c r="F34" s="12">
        <f t="shared" si="6"/>
        <v>9.1091051805337546</v>
      </c>
      <c r="G34" s="13" t="str">
        <f>IF(F34&lt;&gt;"", VLOOKUP(ROUNDDOWN(F34,1),Sublevels!$L$2:$M$21,2), "")</f>
        <v>Strong</v>
      </c>
      <c r="I34" s="16">
        <v>6</v>
      </c>
      <c r="J34" s="12">
        <f t="shared" si="7"/>
        <v>7.7247014456316787</v>
      </c>
      <c r="K34" s="13" t="str">
        <f>IF(J34&lt;&gt;"", VLOOKUP(ROUNDDOWN(J34,1),Sublevels!$L$2:$M$21,2), "")</f>
        <v>Respectable</v>
      </c>
      <c r="M34" s="16">
        <v>6</v>
      </c>
      <c r="N34" s="12">
        <f t="shared" si="8"/>
        <v>8.5000000000000036</v>
      </c>
      <c r="O34" s="13" t="str">
        <f>IF(N34&lt;&gt;"", VLOOKUP(ROUNDDOWN(N34,1),Sublevels!$L$2:$M$11,2), "")</f>
        <v>Proficient</v>
      </c>
    </row>
    <row r="35" spans="1:15" ht="15.75" x14ac:dyDescent="0.25">
      <c r="A35" s="16">
        <v>7</v>
      </c>
      <c r="B35" s="12">
        <f t="shared" si="5"/>
        <v>8.1811263318112672</v>
      </c>
      <c r="C35" s="13" t="str">
        <f>IF(B35&lt;&gt;"", VLOOKUP(ROUNDDOWN(B35,1),Sublevels!$L$2:$M$21,2), "")</f>
        <v>Proficient</v>
      </c>
      <c r="D35" s="22"/>
      <c r="E35" s="16">
        <v>7</v>
      </c>
      <c r="F35" s="12">
        <f t="shared" si="6"/>
        <v>9.3131868131868156</v>
      </c>
      <c r="G35" s="13" t="str">
        <f>IF(F35&lt;&gt;"", VLOOKUP(ROUNDDOWN(F35,1),Sublevels!$L$2:$M$21,2), "")</f>
        <v>Strong</v>
      </c>
      <c r="I35" s="16">
        <v>7</v>
      </c>
      <c r="J35" s="12">
        <f t="shared" si="7"/>
        <v>7.8409805153991208</v>
      </c>
      <c r="K35" s="13" t="str">
        <f>IF(J35&lt;&gt;"", VLOOKUP(ROUNDDOWN(J35,1),Sublevels!$L$2:$M$21,2), "")</f>
        <v>Respectable</v>
      </c>
      <c r="M35" s="16">
        <v>7</v>
      </c>
      <c r="N35" s="12">
        <f t="shared" si="8"/>
        <v>8.6666666666666696</v>
      </c>
      <c r="O35" s="13" t="str">
        <f>IF(N35&lt;&gt;"", VLOOKUP(ROUNDDOWN(N35,1),Sublevels!$L$2:$M$11,2), "")</f>
        <v>Proficient</v>
      </c>
    </row>
    <row r="36" spans="1:15" ht="15.75" x14ac:dyDescent="0.25">
      <c r="A36" s="16">
        <v>8</v>
      </c>
      <c r="B36" s="12">
        <f t="shared" si="5"/>
        <v>8.3181126331811299</v>
      </c>
      <c r="C36" s="13" t="str">
        <f>IF(B36&lt;&gt;"", VLOOKUP(ROUNDDOWN(B36,1),Sublevels!$L$2:$M$21,2), "")</f>
        <v>Proficient</v>
      </c>
      <c r="D36" s="22"/>
      <c r="E36" s="16">
        <v>8</v>
      </c>
      <c r="F36" s="12">
        <f t="shared" si="6"/>
        <v>9.5172684458398766</v>
      </c>
      <c r="G36" s="13" t="str">
        <f>IF(F36&lt;&gt;"", VLOOKUP(ROUNDDOWN(F36,1),Sublevels!$L$2:$M$21,2), "")</f>
        <v>Strong</v>
      </c>
      <c r="I36" s="16">
        <v>8</v>
      </c>
      <c r="J36" s="12">
        <f>J35+J$27</f>
        <v>7.9572595851665628</v>
      </c>
      <c r="K36" s="13" t="str">
        <f>IF(J36&lt;&gt;"", VLOOKUP(ROUNDDOWN(J36,1),Sublevels!$L$2:$M$21,2), "")</f>
        <v>Respectable</v>
      </c>
      <c r="M36" s="16">
        <v>8</v>
      </c>
      <c r="N36" s="12">
        <f>N35+N$27</f>
        <v>8.8333333333333357</v>
      </c>
      <c r="O36" s="13" t="str">
        <f>IF(N36&lt;&gt;"", VLOOKUP(ROUNDDOWN(N36,1),Sublevels!$L$2:$M$11,2), "")</f>
        <v>Proficient</v>
      </c>
    </row>
    <row r="37" spans="1:15" ht="15.75" x14ac:dyDescent="0.25">
      <c r="A37" s="16">
        <v>9</v>
      </c>
      <c r="B37" s="12">
        <f t="shared" si="5"/>
        <v>8.4550989345509926</v>
      </c>
      <c r="C37" s="13" t="str">
        <f>IF(B37&lt;&gt;"", VLOOKUP(ROUNDDOWN(B37,1),Sublevels!$L$2:$M$21,2), "")</f>
        <v>Proficient</v>
      </c>
      <c r="D37" s="22"/>
      <c r="E37" s="16">
        <v>9</v>
      </c>
      <c r="F37" s="12">
        <f t="shared" si="6"/>
        <v>9.7213500784929376</v>
      </c>
      <c r="G37" s="13" t="str">
        <f>IF(F37&lt;&gt;"", VLOOKUP(ROUNDDOWN(F37,1),Sublevels!$L$2:$M$21,2), "")</f>
        <v>Strong</v>
      </c>
      <c r="I37" s="16">
        <v>9</v>
      </c>
      <c r="J37" s="12">
        <f>J36+J$27</f>
        <v>8.0735386549340049</v>
      </c>
      <c r="K37" s="13" t="str">
        <f>IF(J37&lt;&gt;"", VLOOKUP(ROUNDDOWN(J37,1),Sublevels!$L$2:$M$21,2), "")</f>
        <v>Proficient</v>
      </c>
      <c r="M37" s="16">
        <v>9</v>
      </c>
      <c r="N37" s="12">
        <f>N36+N$27</f>
        <v>9.0000000000000018</v>
      </c>
      <c r="O37" s="13" t="str">
        <f>IF(N37&lt;&gt;"", VLOOKUP(ROUNDDOWN(N37,1),Sublevels!$L$2:$M$11,2), "")</f>
        <v>Strong</v>
      </c>
    </row>
    <row r="38" spans="1:15" ht="15.75" x14ac:dyDescent="0.25">
      <c r="A38" s="16">
        <v>10</v>
      </c>
      <c r="B38" s="12">
        <f t="shared" si="5"/>
        <v>8.5920852359208553</v>
      </c>
      <c r="C38" s="13" t="str">
        <f>IF(B38&lt;&gt;"", VLOOKUP(ROUNDDOWN(B38,1),Sublevels!$L$2:$M$21,2), "")</f>
        <v>Proficient</v>
      </c>
      <c r="D38" s="22"/>
      <c r="E38" s="16">
        <v>10</v>
      </c>
      <c r="F38" s="12">
        <f t="shared" si="6"/>
        <v>9.9254317111459986</v>
      </c>
      <c r="G38" s="13" t="str">
        <f>IF(F38&lt;&gt;"", VLOOKUP(ROUNDDOWN(F38,1),Sublevels!$L$2:$M$21,2), "")</f>
        <v>Strong</v>
      </c>
      <c r="I38" s="16">
        <v>10</v>
      </c>
      <c r="J38" s="12">
        <f t="shared" si="7"/>
        <v>8.189817724701447</v>
      </c>
      <c r="K38" s="13" t="str">
        <f>IF(J38&lt;&gt;"", VLOOKUP(ROUNDDOWN(J38,1),Sublevels!$L$2:$M$21,2), "")</f>
        <v>Proficient</v>
      </c>
      <c r="M38" s="16">
        <v>10</v>
      </c>
      <c r="N38" s="12">
        <f t="shared" ref="N38:N44" si="9">N37+N$27</f>
        <v>9.1666666666666679</v>
      </c>
      <c r="O38" s="13" t="str">
        <f>IF(N38&lt;&gt;"", VLOOKUP(ROUNDDOWN(N38,1),Sublevels!$L$2:$M$11,2), "")</f>
        <v>Strong</v>
      </c>
    </row>
    <row r="39" spans="1:15" ht="15.75" x14ac:dyDescent="0.25">
      <c r="A39" s="16">
        <v>11</v>
      </c>
      <c r="B39" s="12">
        <f t="shared" si="5"/>
        <v>8.7290715372907179</v>
      </c>
      <c r="C39" s="13" t="str">
        <f>IF(B39&lt;&gt;"", VLOOKUP(ROUNDDOWN(B39,1),Sublevels!$L$2:$M$21,2), "")</f>
        <v>Proficient</v>
      </c>
      <c r="D39" s="22"/>
      <c r="E39" s="16">
        <v>11</v>
      </c>
      <c r="F39" s="12">
        <f t="shared" si="6"/>
        <v>10.12951334379906</v>
      </c>
      <c r="G39" s="13" t="str">
        <f>IF(F39&lt;&gt;"", VLOOKUP(ROUNDDOWN(F39,1),Sublevels!$L$2:$M$21,2), "")</f>
        <v>Superb</v>
      </c>
      <c r="I39" s="16">
        <v>11</v>
      </c>
      <c r="J39" s="12">
        <f t="shared" si="7"/>
        <v>8.306096794468889</v>
      </c>
      <c r="K39" s="13" t="str">
        <f>IF(J39&lt;&gt;"", VLOOKUP(ROUNDDOWN(J39,1),Sublevels!$L$2:$M$21,2), "")</f>
        <v>Proficient</v>
      </c>
      <c r="M39" s="16">
        <v>11</v>
      </c>
      <c r="N39" s="12">
        <f t="shared" si="9"/>
        <v>9.3333333333333339</v>
      </c>
      <c r="O39" s="13" t="str">
        <f>IF(N39&lt;&gt;"", VLOOKUP(ROUNDDOWN(N39,1),Sublevels!$L$2:$M$11,2), "")</f>
        <v>Strong</v>
      </c>
    </row>
    <row r="40" spans="1:15" ht="15.75" x14ac:dyDescent="0.25">
      <c r="A40" s="16">
        <v>12</v>
      </c>
      <c r="B40" s="12">
        <f t="shared" si="5"/>
        <v>8.8660578386605806</v>
      </c>
      <c r="C40" s="13" t="str">
        <f>IF(B40&lt;&gt;"", VLOOKUP(ROUNDDOWN(B40,1),Sublevels!$L$2:$M$21,2), "")</f>
        <v>Proficient</v>
      </c>
      <c r="D40" s="22"/>
      <c r="E40" s="16">
        <v>12</v>
      </c>
      <c r="F40" s="12">
        <f t="shared" si="6"/>
        <v>10.333594976452121</v>
      </c>
      <c r="G40" s="13" t="str">
        <f>IF(F40&lt;&gt;"", VLOOKUP(ROUNDDOWN(F40,1),Sublevels!$L$2:$M$21,2), "")</f>
        <v>Superb</v>
      </c>
      <c r="I40" s="16">
        <v>12</v>
      </c>
      <c r="J40" s="12">
        <f t="shared" si="7"/>
        <v>8.4223758642363311</v>
      </c>
      <c r="K40" s="13" t="str">
        <f>IF(J40&lt;&gt;"", VLOOKUP(ROUNDDOWN(J40,1),Sublevels!$L$2:$M$21,2), "")</f>
        <v>Proficient</v>
      </c>
      <c r="M40" s="16">
        <v>12</v>
      </c>
      <c r="N40" s="12">
        <f t="shared" si="9"/>
        <v>9.5</v>
      </c>
      <c r="O40" s="13" t="str">
        <f>IF(N40&lt;&gt;"", VLOOKUP(ROUNDDOWN(N40,1),Sublevels!$L$2:$M$11,2), "")</f>
        <v>Strong</v>
      </c>
    </row>
    <row r="41" spans="1:15" ht="15.75" x14ac:dyDescent="0.25">
      <c r="A41" s="16">
        <v>13</v>
      </c>
      <c r="B41" s="12">
        <f t="shared" si="5"/>
        <v>9.0030441400304433</v>
      </c>
      <c r="C41" s="13" t="str">
        <f>IF(B41&lt;&gt;"", VLOOKUP(ROUNDDOWN(B41,1),Sublevels!$L$2:$M$21,2), "")</f>
        <v>Strong</v>
      </c>
      <c r="D41" s="22"/>
      <c r="E41" s="16">
        <v>13</v>
      </c>
      <c r="F41" s="12">
        <f t="shared" si="6"/>
        <v>10.537676609105182</v>
      </c>
      <c r="G41" s="13" t="str">
        <f>IF(F41&lt;&gt;"", VLOOKUP(ROUNDDOWN(F41,1),Sublevels!$L$2:$M$21,2), "")</f>
        <v>Superb</v>
      </c>
      <c r="I41" s="16">
        <v>13</v>
      </c>
      <c r="J41" s="12">
        <f t="shared" si="7"/>
        <v>8.5386549340037732</v>
      </c>
      <c r="K41" s="13" t="str">
        <f>IF(J41&lt;&gt;"", VLOOKUP(ROUNDDOWN(J41,1),Sublevels!$L$2:$M$21,2), "")</f>
        <v>Proficient</v>
      </c>
      <c r="M41" s="16">
        <v>13</v>
      </c>
      <c r="N41" s="12">
        <f t="shared" si="9"/>
        <v>9.6666666666666661</v>
      </c>
      <c r="O41" s="13" t="str">
        <f>IF(N41&lt;&gt;"", VLOOKUP(ROUNDDOWN(N41,1),Sublevels!$L$2:$M$11,2), "")</f>
        <v>Strong</v>
      </c>
    </row>
    <row r="42" spans="1:15" ht="15.75" x14ac:dyDescent="0.25">
      <c r="A42" s="16">
        <v>14</v>
      </c>
      <c r="B42" s="12">
        <f t="shared" si="5"/>
        <v>9.140030441400306</v>
      </c>
      <c r="C42" s="13" t="str">
        <f>IF(B42&lt;&gt;"", VLOOKUP(ROUNDDOWN(B42,1),Sublevels!$L$2:$M$21,2), "")</f>
        <v>Strong</v>
      </c>
      <c r="D42" s="22"/>
      <c r="E42" s="16">
        <v>14</v>
      </c>
      <c r="F42" s="12">
        <f t="shared" si="6"/>
        <v>10.741758241758243</v>
      </c>
      <c r="G42" s="13" t="str">
        <f>IF(F42&lt;&gt;"", VLOOKUP(ROUNDDOWN(F42,1),Sublevels!$L$2:$M$21,2), "")</f>
        <v>Superb</v>
      </c>
      <c r="I42" s="16">
        <v>14</v>
      </c>
      <c r="J42" s="12">
        <f t="shared" si="7"/>
        <v>8.6549340037712152</v>
      </c>
      <c r="K42" s="13" t="str">
        <f>IF(J42&lt;&gt;"", VLOOKUP(ROUNDDOWN(J42,1),Sublevels!$L$2:$M$21,2), "")</f>
        <v>Proficient</v>
      </c>
      <c r="M42" s="16">
        <v>14</v>
      </c>
      <c r="N42" s="12">
        <f t="shared" si="9"/>
        <v>9.8333333333333321</v>
      </c>
      <c r="O42" s="13" t="str">
        <f>IF(N42&lt;&gt;"", VLOOKUP(ROUNDDOWN(N42,1),Sublevels!$L$2:$M$11,2), "")</f>
        <v>Strong</v>
      </c>
    </row>
    <row r="43" spans="1:15" ht="15.75" x14ac:dyDescent="0.25">
      <c r="A43" s="16">
        <v>15</v>
      </c>
      <c r="B43" s="12">
        <f t="shared" si="5"/>
        <v>9.2770167427701686</v>
      </c>
      <c r="C43" s="13" t="str">
        <f>IF(B43&lt;&gt;"", VLOOKUP(ROUNDDOWN(B43,1),Sublevels!$L$2:$M$21,2), "")</f>
        <v>Strong</v>
      </c>
      <c r="D43" s="22"/>
      <c r="E43" s="16">
        <v>15</v>
      </c>
      <c r="F43" s="12">
        <f t="shared" si="6"/>
        <v>10.945839874411304</v>
      </c>
      <c r="G43" s="13" t="str">
        <f>IF(F43&lt;&gt;"", VLOOKUP(ROUNDDOWN(F43,1),Sublevels!$L$2:$M$21,2), "")</f>
        <v>Superb</v>
      </c>
      <c r="I43" s="16">
        <v>15</v>
      </c>
      <c r="J43" s="12">
        <f t="shared" si="7"/>
        <v>8.7712130735386573</v>
      </c>
      <c r="K43" s="13" t="str">
        <f>IF(J43&lt;&gt;"", VLOOKUP(ROUNDDOWN(J43,1),Sublevels!$L$2:$M$21,2), "")</f>
        <v>Proficient</v>
      </c>
      <c r="M43" s="16">
        <v>15</v>
      </c>
      <c r="N43" s="12">
        <f t="shared" si="9"/>
        <v>9.9999999999999982</v>
      </c>
      <c r="O43" s="13" t="str">
        <f>IF(N43&lt;&gt;"", VLOOKUP(ROUNDDOWN(N43,1),Sublevels!$L$2:$M$11,2), "")</f>
        <v>Superb</v>
      </c>
    </row>
    <row r="44" spans="1:15" ht="15.75" x14ac:dyDescent="0.25">
      <c r="A44" s="16">
        <v>16</v>
      </c>
      <c r="B44" s="12">
        <f t="shared" si="5"/>
        <v>9.4140030441400313</v>
      </c>
      <c r="C44" s="13" t="str">
        <f>IF(B44&lt;&gt;"", VLOOKUP(ROUNDDOWN(B44,1),Sublevels!$L$2:$M$21,2), "")</f>
        <v>Strong</v>
      </c>
      <c r="D44" s="22"/>
      <c r="E44" s="16">
        <v>16</v>
      </c>
      <c r="F44" s="12">
        <f t="shared" si="6"/>
        <v>11.149921507064365</v>
      </c>
      <c r="G44" s="13" t="str">
        <f>IF(F44&lt;&gt;"", VLOOKUP(ROUNDDOWN(F44,1),Sublevels!$L$2:$M$21,2), "")</f>
        <v>Quality</v>
      </c>
      <c r="I44" s="16">
        <v>16</v>
      </c>
      <c r="J44" s="12">
        <f t="shared" si="7"/>
        <v>8.8874921433060994</v>
      </c>
      <c r="K44" s="13" t="str">
        <f>IF(J44&lt;&gt;"", VLOOKUP(ROUNDDOWN(J44,1),Sublevels!$L$2:$M$21,2), "")</f>
        <v>Proficient</v>
      </c>
      <c r="M44" s="16">
        <v>16</v>
      </c>
      <c r="N44" s="12">
        <f t="shared" si="9"/>
        <v>10.166666666666664</v>
      </c>
      <c r="O44" s="13" t="str">
        <f>IF(N44&lt;&gt;"", VLOOKUP(ROUNDDOWN(N44,1),Sublevels!$L$2:$M$11,2), "")</f>
        <v>Superb</v>
      </c>
    </row>
    <row r="45" spans="1:15" x14ac:dyDescent="0.25">
      <c r="D45" s="22"/>
    </row>
    <row r="46" spans="1:15" ht="15.75" x14ac:dyDescent="0.25">
      <c r="A46" s="33">
        <f>A24+1</f>
        <v>4</v>
      </c>
      <c r="B46" s="27">
        <f>B24+1</f>
        <v>19</v>
      </c>
      <c r="C46" s="24"/>
      <c r="D46" s="25"/>
    </row>
    <row r="47" spans="1:15" x14ac:dyDescent="0.25">
      <c r="A47" s="35" t="s">
        <v>73</v>
      </c>
      <c r="B47" s="15">
        <v>3</v>
      </c>
      <c r="C47" s="24"/>
      <c r="D47" s="25"/>
      <c r="E47" s="13" t="s">
        <v>73</v>
      </c>
      <c r="F47" s="15" t="s">
        <v>76</v>
      </c>
      <c r="G47" s="24"/>
      <c r="I47" s="13" t="s">
        <v>73</v>
      </c>
      <c r="J47" s="15">
        <v>1</v>
      </c>
      <c r="K47" s="24"/>
      <c r="M47" s="13" t="s">
        <v>73</v>
      </c>
      <c r="N47" s="15">
        <v>1</v>
      </c>
      <c r="O47" s="24"/>
    </row>
    <row r="48" spans="1:15" x14ac:dyDescent="0.25">
      <c r="A48" s="13" t="s">
        <v>95</v>
      </c>
      <c r="B48" s="23">
        <f>B44</f>
        <v>9.4140030441400313</v>
      </c>
      <c r="C48" s="24"/>
      <c r="D48" s="25"/>
      <c r="E48" s="13" t="s">
        <v>95</v>
      </c>
      <c r="F48" s="23">
        <f>F44</f>
        <v>11.149921507064365</v>
      </c>
      <c r="G48" s="24"/>
      <c r="I48" s="13" t="s">
        <v>95</v>
      </c>
      <c r="J48" s="23">
        <f>J44</f>
        <v>8.8874921433060994</v>
      </c>
      <c r="K48" s="24"/>
      <c r="M48" s="13" t="s">
        <v>95</v>
      </c>
      <c r="N48" s="23">
        <f>N44</f>
        <v>10.166666666666664</v>
      </c>
      <c r="O48" s="24"/>
    </row>
    <row r="49" spans="1:15" x14ac:dyDescent="0.25">
      <c r="A49" s="13" t="s">
        <v>4</v>
      </c>
      <c r="B49" s="32">
        <f>1/VLOOKUP(B47,Sublevels!A$4:H$6,A46)</f>
        <v>0.12195121951219513</v>
      </c>
      <c r="C49" s="24"/>
      <c r="D49" s="25"/>
      <c r="E49" s="13" t="s">
        <v>4</v>
      </c>
      <c r="F49" s="32">
        <f>1/VLOOKUP(F47,Sublevels!$A$17:$H$19,$A46)</f>
        <v>0.21739130434782611</v>
      </c>
      <c r="G49" s="24"/>
      <c r="I49" s="13" t="s">
        <v>4</v>
      </c>
      <c r="J49" s="32">
        <f>1/VLOOKUP(J47,Sublevels!$A$11:$H$12,$A46)</f>
        <v>0.10101010101010101</v>
      </c>
      <c r="K49" s="24"/>
      <c r="M49" s="13" t="s">
        <v>4</v>
      </c>
      <c r="N49" s="32">
        <f>1/VLOOKUP(N47,Sublevels!$A$23:$H$24,$A46)</f>
        <v>0.16666666666666666</v>
      </c>
      <c r="O49" s="24"/>
    </row>
    <row r="50" spans="1:15" x14ac:dyDescent="0.25">
      <c r="B50" s="5"/>
      <c r="C50" s="24"/>
      <c r="D50" s="25"/>
      <c r="F50" s="5"/>
      <c r="G50" s="24"/>
      <c r="J50" s="5"/>
      <c r="K50" s="24"/>
      <c r="N50" s="5"/>
      <c r="O50" s="24"/>
    </row>
    <row r="51" spans="1:15" ht="15.75" x14ac:dyDescent="0.25">
      <c r="A51" s="16">
        <v>1</v>
      </c>
      <c r="B51" s="12">
        <f>B48+B49</f>
        <v>9.5359542636522256</v>
      </c>
      <c r="C51" s="13" t="str">
        <f>IF(B51&lt;&gt;"", VLOOKUP(ROUNDDOWN(B51,1),Sublevels!$L$2:$M$21,2), "")</f>
        <v>Strong</v>
      </c>
      <c r="D51" s="22"/>
      <c r="E51" s="16">
        <v>1</v>
      </c>
      <c r="F51" s="12">
        <f>F48+F49</f>
        <v>11.367312811412191</v>
      </c>
      <c r="G51" s="13" t="str">
        <f>IF(F51&lt;&gt;"", VLOOKUP(ROUNDDOWN(F51,1),Sublevels!$L$2:$M$21,2), "")</f>
        <v>Quality</v>
      </c>
      <c r="I51" s="16">
        <v>1</v>
      </c>
      <c r="J51" s="12">
        <f>J48+J49</f>
        <v>8.9885022443161997</v>
      </c>
      <c r="K51" s="13" t="str">
        <f>IF(J51&lt;&gt;"", VLOOKUP(ROUNDDOWN(J51,1),Sublevels!$L$2:$M$21,2), "")</f>
        <v>Proficient</v>
      </c>
      <c r="M51" s="16">
        <v>1</v>
      </c>
      <c r="N51" s="12">
        <f>N48+N49</f>
        <v>10.33333333333333</v>
      </c>
      <c r="O51" s="13" t="str">
        <f>IF(N51&lt;&gt;"", VLOOKUP(ROUNDDOWN(N51,1),Sublevels!$L$2:$M$11,2), "")</f>
        <v>Superb</v>
      </c>
    </row>
    <row r="52" spans="1:15" ht="15.75" x14ac:dyDescent="0.25">
      <c r="A52" s="16">
        <v>2</v>
      </c>
      <c r="B52" s="12">
        <f>B51+B$49</f>
        <v>9.65790548316442</v>
      </c>
      <c r="C52" s="13" t="str">
        <f>IF(B52&lt;&gt;"", VLOOKUP(ROUNDDOWN(B52,1),Sublevels!$L$2:$M$21,2), "")</f>
        <v>Strong</v>
      </c>
      <c r="D52" s="22"/>
      <c r="E52" s="16">
        <v>2</v>
      </c>
      <c r="F52" s="12">
        <f>F51+F$49</f>
        <v>11.584704115760017</v>
      </c>
      <c r="G52" s="13" t="str">
        <f>IF(F52&lt;&gt;"", VLOOKUP(ROUNDDOWN(F52,1),Sublevels!$L$2:$M$21,2), "")</f>
        <v>Quality</v>
      </c>
      <c r="I52" s="16">
        <v>2</v>
      </c>
      <c r="J52" s="12">
        <f>J51+J$49</f>
        <v>9.0895123453263</v>
      </c>
      <c r="K52" s="13" t="str">
        <f>IF(J52&lt;&gt;"", VLOOKUP(ROUNDDOWN(J52,1),Sublevels!$L$2:$M$21,2), "")</f>
        <v>Strong</v>
      </c>
      <c r="M52" s="16">
        <v>2</v>
      </c>
      <c r="N52" s="12">
        <f>N51+N$49</f>
        <v>10.499999999999996</v>
      </c>
      <c r="O52" s="13" t="str">
        <f>IF(N52&lt;&gt;"", VLOOKUP(ROUNDDOWN(N52,1),Sublevels!$L$2:$M$11,2), "")</f>
        <v>Superb</v>
      </c>
    </row>
    <row r="53" spans="1:15" ht="15.75" x14ac:dyDescent="0.25">
      <c r="A53" s="16">
        <v>3</v>
      </c>
      <c r="B53" s="12">
        <f t="shared" ref="B53:B66" si="10">B52+B$49</f>
        <v>9.7798567026766143</v>
      </c>
      <c r="C53" s="13" t="str">
        <f>IF(B53&lt;&gt;"", VLOOKUP(ROUNDDOWN(B53,1),Sublevels!$L$2:$M$21,2), "")</f>
        <v>Strong</v>
      </c>
      <c r="D53" s="22"/>
      <c r="E53" s="16">
        <v>3</v>
      </c>
      <c r="F53" s="12">
        <f t="shared" ref="F53:F66" si="11">F52+F$49</f>
        <v>11.802095420107843</v>
      </c>
      <c r="G53" s="13" t="str">
        <f>IF(F53&lt;&gt;"", VLOOKUP(ROUNDDOWN(F53,1),Sublevels!$L$2:$M$21,2), "")</f>
        <v>Quality</v>
      </c>
      <c r="I53" s="16">
        <v>3</v>
      </c>
      <c r="J53" s="12">
        <f t="shared" ref="J53:J66" si="12">J52+J$49</f>
        <v>9.1905224463364004</v>
      </c>
      <c r="K53" s="13" t="str">
        <f>IF(J53&lt;&gt;"", VLOOKUP(ROUNDDOWN(J53,1),Sublevels!$L$2:$M$21,2), "")</f>
        <v>Strong</v>
      </c>
      <c r="M53" s="16">
        <v>3</v>
      </c>
      <c r="N53" s="12">
        <f t="shared" ref="N53:N66" si="13">N52+N$49</f>
        <v>10.666666666666663</v>
      </c>
      <c r="O53" s="13" t="str">
        <f>IF(N53&lt;&gt;"", VLOOKUP(ROUNDDOWN(N53,1),Sublevels!$L$2:$M$11,2), "")</f>
        <v>Superb</v>
      </c>
    </row>
    <row r="54" spans="1:15" ht="15.75" x14ac:dyDescent="0.25">
      <c r="A54" s="16">
        <v>4</v>
      </c>
      <c r="B54" s="12">
        <f t="shared" si="10"/>
        <v>9.9018079221888087</v>
      </c>
      <c r="C54" s="13" t="str">
        <f>IF(B54&lt;&gt;"", VLOOKUP(ROUNDDOWN(B54,1),Sublevels!$L$2:$M$21,2), "")</f>
        <v>Strong</v>
      </c>
      <c r="D54" s="22"/>
      <c r="E54" s="16">
        <v>4</v>
      </c>
      <c r="F54" s="12">
        <f t="shared" si="11"/>
        <v>12.019486724455669</v>
      </c>
      <c r="G54" s="13" t="str">
        <f>IF(F54&lt;&gt;"", VLOOKUP(ROUNDDOWN(F54,1),Sublevels!$L$2:$M$21,2), "")</f>
        <v>Remarkable</v>
      </c>
      <c r="I54" s="16">
        <v>4</v>
      </c>
      <c r="J54" s="12">
        <f t="shared" si="12"/>
        <v>9.2915325473465007</v>
      </c>
      <c r="K54" s="13" t="str">
        <f>IF(J54&lt;&gt;"", VLOOKUP(ROUNDDOWN(J54,1),Sublevels!$L$2:$M$21,2), "")</f>
        <v>Strong</v>
      </c>
      <c r="M54" s="16">
        <v>4</v>
      </c>
      <c r="N54" s="12">
        <f t="shared" si="13"/>
        <v>10.833333333333329</v>
      </c>
      <c r="O54" s="13" t="str">
        <f>IF(N54&lt;&gt;"", VLOOKUP(ROUNDDOWN(N54,1),Sublevels!$L$2:$M$11,2), "")</f>
        <v>Superb</v>
      </c>
    </row>
    <row r="55" spans="1:15" ht="15.75" x14ac:dyDescent="0.25">
      <c r="A55" s="16">
        <v>5</v>
      </c>
      <c r="B55" s="12">
        <f t="shared" si="10"/>
        <v>10.023759141701003</v>
      </c>
      <c r="C55" s="13" t="str">
        <f>IF(B55&lt;&gt;"", VLOOKUP(ROUNDDOWN(B55,1),Sublevels!$L$2:$M$21,2), "")</f>
        <v>Superb</v>
      </c>
      <c r="D55" s="22"/>
      <c r="E55" s="16">
        <v>5</v>
      </c>
      <c r="F55" s="12">
        <f t="shared" si="11"/>
        <v>12.236878028803496</v>
      </c>
      <c r="G55" s="13" t="str">
        <f>IF(F55&lt;&gt;"", VLOOKUP(ROUNDDOWN(F55,1),Sublevels!$L$2:$M$21,2), "")</f>
        <v>Remarkable</v>
      </c>
      <c r="I55" s="16">
        <v>5</v>
      </c>
      <c r="J55" s="12">
        <f t="shared" si="12"/>
        <v>9.392542648356601</v>
      </c>
      <c r="K55" s="13" t="str">
        <f>IF(J55&lt;&gt;"", VLOOKUP(ROUNDDOWN(J55,1),Sublevels!$L$2:$M$21,2), "")</f>
        <v>Strong</v>
      </c>
      <c r="M55" s="16">
        <v>5</v>
      </c>
      <c r="N55" s="12">
        <f t="shared" si="13"/>
        <v>10.999999999999995</v>
      </c>
      <c r="O55" s="13" t="str">
        <f>IF(N55&lt;&gt;"", VLOOKUP(ROUNDDOWN(N55,1),Sublevels!$L$2:$M$11,2), "")</f>
        <v>Superb</v>
      </c>
    </row>
    <row r="56" spans="1:15" ht="15.75" x14ac:dyDescent="0.25">
      <c r="A56" s="16">
        <v>6</v>
      </c>
      <c r="B56" s="12">
        <f t="shared" si="10"/>
        <v>10.145710361213197</v>
      </c>
      <c r="C56" s="13" t="str">
        <f>IF(B56&lt;&gt;"", VLOOKUP(ROUNDDOWN(B56,1),Sublevels!$L$2:$M$21,2), "")</f>
        <v>Superb</v>
      </c>
      <c r="D56" s="22"/>
      <c r="E56" s="16">
        <v>6</v>
      </c>
      <c r="F56" s="12">
        <f t="shared" si="11"/>
        <v>12.454269333151322</v>
      </c>
      <c r="G56" s="13" t="str">
        <f>IF(F56&lt;&gt;"", VLOOKUP(ROUNDDOWN(F56,1),Sublevels!$L$2:$M$21,2), "")</f>
        <v>Remarkable</v>
      </c>
      <c r="I56" s="16">
        <v>6</v>
      </c>
      <c r="J56" s="12">
        <f t="shared" si="12"/>
        <v>9.4935527493667013</v>
      </c>
      <c r="K56" s="13" t="str">
        <f>IF(J56&lt;&gt;"", VLOOKUP(ROUNDDOWN(J56,1),Sublevels!$L$2:$M$21,2), "")</f>
        <v>Strong</v>
      </c>
      <c r="M56" s="16">
        <v>6</v>
      </c>
      <c r="N56" s="12">
        <f t="shared" si="13"/>
        <v>11.166666666666661</v>
      </c>
      <c r="O56" s="13" t="str">
        <f>IF(N56&lt;&gt;"", VLOOKUP(ROUNDDOWN(N56,1),Sublevels!$L$2:$M$11,2), "")</f>
        <v>Superb</v>
      </c>
    </row>
    <row r="57" spans="1:15" ht="15.75" x14ac:dyDescent="0.25">
      <c r="A57" s="16">
        <v>7</v>
      </c>
      <c r="B57" s="12">
        <f t="shared" si="10"/>
        <v>10.267661580725392</v>
      </c>
      <c r="C57" s="13" t="str">
        <f>IF(B57&lt;&gt;"", VLOOKUP(ROUNDDOWN(B57,1),Sublevels!$L$2:$M$21,2), "")</f>
        <v>Superb</v>
      </c>
      <c r="D57" s="22"/>
      <c r="E57" s="16">
        <v>7</v>
      </c>
      <c r="F57" s="12">
        <f t="shared" si="11"/>
        <v>12.671660637499148</v>
      </c>
      <c r="G57" s="13" t="str">
        <f>IF(F57&lt;&gt;"", VLOOKUP(ROUNDDOWN(F57,1),Sublevels!$L$2:$M$21,2), "")</f>
        <v>Remarkable</v>
      </c>
      <c r="I57" s="16">
        <v>7</v>
      </c>
      <c r="J57" s="12">
        <f t="shared" si="12"/>
        <v>9.5945628503768017</v>
      </c>
      <c r="K57" s="13" t="str">
        <f>IF(J57&lt;&gt;"", VLOOKUP(ROUNDDOWN(J57,1),Sublevels!$L$2:$M$21,2), "")</f>
        <v>Strong</v>
      </c>
      <c r="M57" s="16">
        <v>7</v>
      </c>
      <c r="N57" s="12">
        <f t="shared" si="13"/>
        <v>11.333333333333327</v>
      </c>
      <c r="O57" s="13" t="str">
        <f>IF(N57&lt;&gt;"", VLOOKUP(ROUNDDOWN(N57,1),Sublevels!$L$2:$M$11,2), "")</f>
        <v>Superb</v>
      </c>
    </row>
    <row r="58" spans="1:15" ht="15.75" x14ac:dyDescent="0.25">
      <c r="A58" s="16">
        <v>8</v>
      </c>
      <c r="B58" s="12">
        <f t="shared" si="10"/>
        <v>10.389612800237586</v>
      </c>
      <c r="C58" s="13" t="str">
        <f>IF(B58&lt;&gt;"", VLOOKUP(ROUNDDOWN(B58,1),Sublevels!$L$2:$M$21,2), "")</f>
        <v>Superb</v>
      </c>
      <c r="D58" s="22"/>
      <c r="E58" s="16">
        <v>8</v>
      </c>
      <c r="F58" s="12">
        <f t="shared" si="11"/>
        <v>12.889051941846974</v>
      </c>
      <c r="G58" s="13" t="str">
        <f>IF(F58&lt;&gt;"", VLOOKUP(ROUNDDOWN(F58,1),Sublevels!$L$2:$M$21,2), "")</f>
        <v>Remarkable</v>
      </c>
      <c r="I58" s="16">
        <v>8</v>
      </c>
      <c r="J58" s="12">
        <f t="shared" si="12"/>
        <v>9.695572951386902</v>
      </c>
      <c r="K58" s="13" t="str">
        <f>IF(J58&lt;&gt;"", VLOOKUP(ROUNDDOWN(J58,1),Sublevels!$L$2:$M$21,2), "")</f>
        <v>Strong</v>
      </c>
      <c r="M58" s="16">
        <v>8</v>
      </c>
      <c r="N58" s="12">
        <f t="shared" si="13"/>
        <v>11.499999999999993</v>
      </c>
      <c r="O58" s="13" t="str">
        <f>IF(N58&lt;&gt;"", VLOOKUP(ROUNDDOWN(N58,1),Sublevels!$L$2:$M$11,2), "")</f>
        <v>Superb</v>
      </c>
    </row>
    <row r="59" spans="1:15" ht="15.75" x14ac:dyDescent="0.25">
      <c r="A59" s="16">
        <v>9</v>
      </c>
      <c r="B59" s="12">
        <f t="shared" si="10"/>
        <v>10.51156401974978</v>
      </c>
      <c r="C59" s="13" t="str">
        <f>IF(B59&lt;&gt;"", VLOOKUP(ROUNDDOWN(B59,1),Sublevels!$L$2:$M$21,2), "")</f>
        <v>Superb</v>
      </c>
      <c r="D59" s="22"/>
      <c r="E59" s="16">
        <v>9</v>
      </c>
      <c r="F59" s="12">
        <f t="shared" si="11"/>
        <v>13.1064432461948</v>
      </c>
      <c r="G59" s="13" t="str">
        <f>IF(F59&lt;&gt;"", VLOOKUP(ROUNDDOWN(F59,1),Sublevels!$L$2:$M$21,2), "")</f>
        <v>Wonderful</v>
      </c>
      <c r="I59" s="16">
        <v>9</v>
      </c>
      <c r="J59" s="12">
        <f t="shared" si="12"/>
        <v>9.7965830523970023</v>
      </c>
      <c r="K59" s="13" t="str">
        <f>IF(J59&lt;&gt;"", VLOOKUP(ROUNDDOWN(J59,1),Sublevels!$L$2:$M$21,2), "")</f>
        <v>Strong</v>
      </c>
      <c r="M59" s="16">
        <v>9</v>
      </c>
      <c r="N59" s="12">
        <f t="shared" si="13"/>
        <v>11.666666666666659</v>
      </c>
      <c r="O59" s="13" t="str">
        <f>IF(N59&lt;&gt;"", VLOOKUP(ROUNDDOWN(N59,1),Sublevels!$L$2:$M$11,2), "")</f>
        <v>Superb</v>
      </c>
    </row>
    <row r="60" spans="1:15" ht="15.75" x14ac:dyDescent="0.25">
      <c r="A60" s="16">
        <v>10</v>
      </c>
      <c r="B60" s="12">
        <f t="shared" si="10"/>
        <v>10.633515239261975</v>
      </c>
      <c r="C60" s="13" t="str">
        <f>IF(B60&lt;&gt;"", VLOOKUP(ROUNDDOWN(B60,1),Sublevels!$L$2:$M$21,2), "")</f>
        <v>Superb</v>
      </c>
      <c r="D60" s="22"/>
      <c r="E60" s="16">
        <v>10</v>
      </c>
      <c r="F60" s="12">
        <f t="shared" si="11"/>
        <v>13.323834550542626</v>
      </c>
      <c r="G60" s="13" t="str">
        <f>IF(F60&lt;&gt;"", VLOOKUP(ROUNDDOWN(F60,1),Sublevels!$L$2:$M$21,2), "")</f>
        <v>Wonderful</v>
      </c>
      <c r="I60" s="16">
        <v>10</v>
      </c>
      <c r="J60" s="12">
        <f t="shared" si="12"/>
        <v>9.8975931534071027</v>
      </c>
      <c r="K60" s="13" t="str">
        <f>IF(J60&lt;&gt;"", VLOOKUP(ROUNDDOWN(J60,1),Sublevels!$L$2:$M$21,2), "")</f>
        <v>Strong</v>
      </c>
      <c r="M60" s="16">
        <v>10</v>
      </c>
      <c r="N60" s="12">
        <f t="shared" si="13"/>
        <v>11.833333333333325</v>
      </c>
      <c r="O60" s="13" t="str">
        <f>IF(N60&lt;&gt;"", VLOOKUP(ROUNDDOWN(N60,1),Sublevels!$L$2:$M$11,2), "")</f>
        <v>Superb</v>
      </c>
    </row>
    <row r="61" spans="1:15" ht="15.75" x14ac:dyDescent="0.25">
      <c r="A61" s="16">
        <v>11</v>
      </c>
      <c r="B61" s="12">
        <f t="shared" si="10"/>
        <v>10.755466458774169</v>
      </c>
      <c r="C61" s="13" t="str">
        <f>IF(B61&lt;&gt;"", VLOOKUP(ROUNDDOWN(B61,1),Sublevels!$L$2:$M$21,2), "")</f>
        <v>Superb</v>
      </c>
      <c r="D61" s="22"/>
      <c r="E61" s="16">
        <v>11</v>
      </c>
      <c r="F61" s="12">
        <f t="shared" si="11"/>
        <v>13.541225854890452</v>
      </c>
      <c r="G61" s="13" t="str">
        <f>IF(F61&lt;&gt;"", VLOOKUP(ROUNDDOWN(F61,1),Sublevels!$L$2:$M$21,2), "")</f>
        <v>Wonderful</v>
      </c>
      <c r="I61" s="16">
        <v>11</v>
      </c>
      <c r="J61" s="12">
        <f t="shared" si="12"/>
        <v>9.998603254417203</v>
      </c>
      <c r="K61" s="13" t="str">
        <f>IF(J61&lt;&gt;"", VLOOKUP(ROUNDDOWN(J61,1),Sublevels!$L$2:$M$21,2), "")</f>
        <v>Strong</v>
      </c>
      <c r="M61" s="16">
        <v>11</v>
      </c>
      <c r="N61" s="12">
        <f t="shared" si="13"/>
        <v>11.999999999999991</v>
      </c>
      <c r="O61" s="13" t="str">
        <f>IF(N61&lt;&gt;"", VLOOKUP(ROUNDDOWN(N61,1),Sublevels!$L$2:$M$11,2), "")</f>
        <v>Superb</v>
      </c>
    </row>
    <row r="62" spans="1:15" ht="15.75" x14ac:dyDescent="0.25">
      <c r="A62" s="16">
        <v>12</v>
      </c>
      <c r="B62" s="12">
        <f t="shared" si="10"/>
        <v>10.877417678286363</v>
      </c>
      <c r="C62" s="13" t="str">
        <f>IF(B62&lt;&gt;"", VLOOKUP(ROUNDDOWN(B62,1),Sublevels!$L$2:$M$21,2), "")</f>
        <v>Superb</v>
      </c>
      <c r="D62" s="22"/>
      <c r="E62" s="16">
        <v>12</v>
      </c>
      <c r="F62" s="12">
        <f>F61+F$49</f>
        <v>13.758617159238279</v>
      </c>
      <c r="G62" s="13" t="str">
        <f>IF(F62&lt;&gt;"", VLOOKUP(ROUNDDOWN(F62,1),Sublevels!$L$2:$M$21,2), "")</f>
        <v>Wonderful</v>
      </c>
      <c r="I62" s="16">
        <v>12</v>
      </c>
      <c r="J62" s="12">
        <f t="shared" si="12"/>
        <v>10.099613355427303</v>
      </c>
      <c r="K62" s="13" t="str">
        <f>IF(J62&lt;&gt;"", VLOOKUP(ROUNDDOWN(J62,1),Sublevels!$L$2:$M$21,2), "")</f>
        <v>Superb</v>
      </c>
      <c r="M62" s="16">
        <v>12</v>
      </c>
      <c r="N62" s="12">
        <f t="shared" si="13"/>
        <v>12.166666666666657</v>
      </c>
      <c r="O62" s="13" t="str">
        <f>IF(N62&lt;&gt;"", VLOOKUP(ROUNDDOWN(N62,1),Sublevels!$L$2:$M$11,2), "")</f>
        <v>Superb</v>
      </c>
    </row>
    <row r="63" spans="1:15" ht="15.75" x14ac:dyDescent="0.25">
      <c r="A63" s="16">
        <v>13</v>
      </c>
      <c r="B63" s="12">
        <f t="shared" si="10"/>
        <v>10.999368897798558</v>
      </c>
      <c r="C63" s="13" t="str">
        <f>IF(B63&lt;&gt;"", VLOOKUP(ROUNDDOWN(B63,1),Sublevels!$L$2:$M$21,2), "")</f>
        <v>Superb</v>
      </c>
      <c r="D63" s="22"/>
      <c r="E63" s="16">
        <v>13</v>
      </c>
      <c r="F63" s="12">
        <f t="shared" si="11"/>
        <v>13.976008463586105</v>
      </c>
      <c r="G63" s="13" t="str">
        <f>IF(F63&lt;&gt;"", VLOOKUP(ROUNDDOWN(F63,1),Sublevels!$L$2:$M$21,2), "")</f>
        <v>Wonderful</v>
      </c>
      <c r="I63" s="16">
        <v>13</v>
      </c>
      <c r="J63" s="12">
        <f t="shared" si="12"/>
        <v>10.200623456437404</v>
      </c>
      <c r="K63" s="13" t="str">
        <f>IF(J63&lt;&gt;"", VLOOKUP(ROUNDDOWN(J63,1),Sublevels!$L$2:$M$21,2), "")</f>
        <v>Superb</v>
      </c>
      <c r="M63" s="16">
        <v>13</v>
      </c>
      <c r="N63" s="12">
        <f t="shared" si="13"/>
        <v>12.333333333333323</v>
      </c>
      <c r="O63" s="13" t="str">
        <f>IF(N63&lt;&gt;"", VLOOKUP(ROUNDDOWN(N63,1),Sublevels!$L$2:$M$11,2), "")</f>
        <v>Superb</v>
      </c>
    </row>
    <row r="64" spans="1:15" ht="15.75" x14ac:dyDescent="0.25">
      <c r="A64" s="16">
        <v>14</v>
      </c>
      <c r="B64" s="12">
        <f t="shared" si="10"/>
        <v>11.121320117310752</v>
      </c>
      <c r="C64" s="13" t="str">
        <f>IF(B64&lt;&gt;"", VLOOKUP(ROUNDDOWN(B64,1),Sublevels!$L$2:$M$21,2), "")</f>
        <v>Quality</v>
      </c>
      <c r="D64" s="22"/>
      <c r="E64" s="16">
        <v>14</v>
      </c>
      <c r="F64" s="12">
        <f t="shared" si="11"/>
        <v>14.193399767933931</v>
      </c>
      <c r="G64" s="13" t="str">
        <f>IF(F64&lt;&gt;"", VLOOKUP(ROUNDDOWN(F64,1),Sublevels!$L$2:$M$21,2), "")</f>
        <v>Exceptional</v>
      </c>
      <c r="I64" s="16">
        <v>14</v>
      </c>
      <c r="J64" s="12">
        <f t="shared" si="12"/>
        <v>10.301633557447504</v>
      </c>
      <c r="K64" s="13" t="str">
        <f>IF(J64&lt;&gt;"", VLOOKUP(ROUNDDOWN(J64,1),Sublevels!$L$2:$M$21,2), "")</f>
        <v>Superb</v>
      </c>
      <c r="M64" s="16">
        <v>14</v>
      </c>
      <c r="N64" s="12">
        <f t="shared" si="13"/>
        <v>12.499999999999989</v>
      </c>
      <c r="O64" s="13" t="str">
        <f>IF(N64&lt;&gt;"", VLOOKUP(ROUNDDOWN(N64,1),Sublevels!$L$2:$M$11,2), "")</f>
        <v>Superb</v>
      </c>
    </row>
    <row r="65" spans="1:15" ht="15.75" x14ac:dyDescent="0.25">
      <c r="A65" s="16">
        <v>15</v>
      </c>
      <c r="B65" s="12">
        <f t="shared" si="10"/>
        <v>11.243271336822946</v>
      </c>
      <c r="C65" s="13" t="str">
        <f>IF(B65&lt;&gt;"", VLOOKUP(ROUNDDOWN(B65,1),Sublevels!$L$2:$M$21,2), "")</f>
        <v>Quality</v>
      </c>
      <c r="D65" s="22"/>
      <c r="E65" s="16">
        <v>15</v>
      </c>
      <c r="F65" s="12">
        <f t="shared" si="11"/>
        <v>14.410791072281757</v>
      </c>
      <c r="G65" s="13" t="str">
        <f>IF(F65&lt;&gt;"", VLOOKUP(ROUNDDOWN(F65,1),Sublevels!$L$2:$M$21,2), "")</f>
        <v>Exceptional</v>
      </c>
      <c r="I65" s="16">
        <v>15</v>
      </c>
      <c r="J65" s="12">
        <f t="shared" si="12"/>
        <v>10.402643658457604</v>
      </c>
      <c r="K65" s="13" t="str">
        <f>IF(J65&lt;&gt;"", VLOOKUP(ROUNDDOWN(J65,1),Sublevels!$L$2:$M$21,2), "")</f>
        <v>Superb</v>
      </c>
      <c r="M65" s="16">
        <v>15</v>
      </c>
      <c r="N65" s="12">
        <f t="shared" si="13"/>
        <v>12.666666666666655</v>
      </c>
      <c r="O65" s="13" t="str">
        <f>IF(N65&lt;&gt;"", VLOOKUP(ROUNDDOWN(N65,1),Sublevels!$L$2:$M$11,2), "")</f>
        <v>Superb</v>
      </c>
    </row>
    <row r="66" spans="1:15" ht="15.75" x14ac:dyDescent="0.25">
      <c r="A66" s="16">
        <v>16</v>
      </c>
      <c r="B66" s="12">
        <f t="shared" si="10"/>
        <v>11.365222556335141</v>
      </c>
      <c r="C66" s="13" t="str">
        <f>IF(B66&lt;&gt;"", VLOOKUP(ROUNDDOWN(B66,1),Sublevels!$L$2:$M$21,2), "")</f>
        <v>Quality</v>
      </c>
      <c r="D66" s="22"/>
      <c r="E66" s="16">
        <v>16</v>
      </c>
      <c r="F66" s="12">
        <f t="shared" si="11"/>
        <v>14.628182376629583</v>
      </c>
      <c r="G66" s="13" t="str">
        <f>IF(F66&lt;&gt;"", VLOOKUP(ROUNDDOWN(F66,1),Sublevels!$L$2:$M$21,2), "")</f>
        <v>Exceptional</v>
      </c>
      <c r="I66" s="16">
        <v>16</v>
      </c>
      <c r="J66" s="12">
        <f t="shared" si="12"/>
        <v>10.503653759467705</v>
      </c>
      <c r="K66" s="13" t="str">
        <f>IF(J66&lt;&gt;"", VLOOKUP(ROUNDDOWN(J66,1),Sublevels!$L$2:$M$21,2), "")</f>
        <v>Superb</v>
      </c>
      <c r="M66" s="16">
        <v>16</v>
      </c>
      <c r="N66" s="12">
        <f t="shared" si="13"/>
        <v>12.833333333333321</v>
      </c>
      <c r="O66" s="13" t="str">
        <f>IF(N66&lt;&gt;"", VLOOKUP(ROUNDDOWN(N66,1),Sublevels!$L$2:$M$11,2), "")</f>
        <v>Superb</v>
      </c>
    </row>
    <row r="67" spans="1:15" x14ac:dyDescent="0.25">
      <c r="D67" s="22" t="str">
        <f>IF(B67&lt;Sublevels!L$15,Sublevels!M$14,IF(B67&lt;Sublevels!L$16,Sublevels!M$15,IF(B67&lt;Sublevels!L$17,Sublevels!M$16,IF(B67&lt;Sublevels!L$18,Sublevels!M$17,IF(B67&lt;Sublevels!L$19,Sublevels!M$18,IF(B67&lt;Sublevels!L$20,Sublevels!M$19,IF(B67&lt;Sublevels!L$21,Sublevels!M$20)))))))</f>
        <v>Wonderful</v>
      </c>
    </row>
    <row r="68" spans="1:15" ht="15.75" x14ac:dyDescent="0.25">
      <c r="A68" s="33">
        <f>A46+1</f>
        <v>5</v>
      </c>
      <c r="B68" s="27">
        <f>B46+1</f>
        <v>20</v>
      </c>
      <c r="C68" s="24"/>
      <c r="D68" s="25"/>
    </row>
    <row r="69" spans="1:15" x14ac:dyDescent="0.25">
      <c r="A69" s="35" t="s">
        <v>73</v>
      </c>
      <c r="B69" s="15">
        <v>3</v>
      </c>
      <c r="C69" s="24"/>
      <c r="D69" s="25"/>
      <c r="E69" s="13" t="s">
        <v>73</v>
      </c>
      <c r="F69" s="15" t="s">
        <v>76</v>
      </c>
      <c r="G69" s="24"/>
      <c r="I69" s="13" t="s">
        <v>73</v>
      </c>
      <c r="J69" s="15">
        <v>1</v>
      </c>
      <c r="K69" s="24"/>
      <c r="M69" s="13" t="s">
        <v>73</v>
      </c>
      <c r="N69" s="15">
        <v>1</v>
      </c>
      <c r="O69" s="24"/>
    </row>
    <row r="70" spans="1:15" x14ac:dyDescent="0.25">
      <c r="A70" s="13" t="s">
        <v>95</v>
      </c>
      <c r="B70" s="23">
        <f>B66</f>
        <v>11.365222556335141</v>
      </c>
      <c r="C70" s="24"/>
      <c r="D70" s="25"/>
      <c r="E70" s="13" t="s">
        <v>95</v>
      </c>
      <c r="F70" s="23">
        <f>F66</f>
        <v>14.628182376629583</v>
      </c>
      <c r="G70" s="24"/>
      <c r="I70" s="13" t="s">
        <v>95</v>
      </c>
      <c r="J70" s="23">
        <f>J66</f>
        <v>10.503653759467705</v>
      </c>
      <c r="K70" s="24"/>
      <c r="M70" s="13" t="s">
        <v>95</v>
      </c>
      <c r="N70" s="23">
        <f>N66</f>
        <v>12.833333333333321</v>
      </c>
      <c r="O70" s="24"/>
    </row>
    <row r="71" spans="1:15" x14ac:dyDescent="0.25">
      <c r="A71" s="13" t="s">
        <v>4</v>
      </c>
      <c r="B71" s="32">
        <f>1/VLOOKUP(B69,Sublevels!A$4:H$6,A68)</f>
        <v>0.10869565217391305</v>
      </c>
      <c r="C71" s="24"/>
      <c r="D71" s="25"/>
      <c r="E71" s="13" t="s">
        <v>4</v>
      </c>
      <c r="F71" s="32">
        <f>1/VLOOKUP(F69,Sublevels!$A$17:$H$19,$A68)</f>
        <v>0.23255813953488372</v>
      </c>
      <c r="G71" s="24"/>
      <c r="I71" s="13" t="s">
        <v>4</v>
      </c>
      <c r="J71" s="32">
        <f>1/VLOOKUP(J69,Sublevels!$A$11:$H$12,$A68)</f>
        <v>8.9285714285714288E-2</v>
      </c>
      <c r="K71" s="24"/>
      <c r="M71" s="13" t="s">
        <v>4</v>
      </c>
      <c r="N71" s="32">
        <f>1/VLOOKUP(N69,Sublevels!$A$23:$H$24,$A68)</f>
        <v>0.16666666666666666</v>
      </c>
      <c r="O71" s="24"/>
    </row>
    <row r="72" spans="1:15" x14ac:dyDescent="0.25">
      <c r="B72" s="5"/>
      <c r="C72" s="24"/>
      <c r="D72" s="25"/>
      <c r="F72" s="5"/>
      <c r="G72" s="24"/>
      <c r="J72" s="5"/>
      <c r="K72" s="24"/>
      <c r="N72" s="5"/>
      <c r="O72" s="24"/>
    </row>
    <row r="73" spans="1:15" ht="15.75" x14ac:dyDescent="0.25">
      <c r="A73" s="16">
        <v>1</v>
      </c>
      <c r="B73" s="12">
        <f>B70+B71</f>
        <v>11.473918208509053</v>
      </c>
      <c r="C73" s="13" t="str">
        <f>IF(B73&lt;&gt;"", VLOOKUP(ROUNDDOWN(B73,1),Sublevels!$L$2:$M$21,2), "")</f>
        <v>Quality</v>
      </c>
      <c r="D73" s="22"/>
      <c r="E73" s="16">
        <v>1</v>
      </c>
      <c r="F73" s="12">
        <f>F70+F71</f>
        <v>14.860740516164467</v>
      </c>
      <c r="G73" s="13" t="str">
        <f>IF(F73&lt;&gt;"", VLOOKUP(ROUNDDOWN(F73,1),Sublevels!$L$2:$M$21,2), "")</f>
        <v>Exceptional</v>
      </c>
      <c r="I73" s="16">
        <v>1</v>
      </c>
      <c r="J73" s="12">
        <f>J70+J71</f>
        <v>10.592939473753418</v>
      </c>
      <c r="K73" s="13" t="str">
        <f>IF(J73&lt;&gt;"", VLOOKUP(ROUNDDOWN(J73,1),Sublevels!$L$2:$M$21,2), "")</f>
        <v>Superb</v>
      </c>
      <c r="M73" s="16">
        <v>1</v>
      </c>
      <c r="N73" s="12">
        <f>N70+N71</f>
        <v>12.999999999999988</v>
      </c>
      <c r="O73" s="13" t="str">
        <f>IF(N73&lt;&gt;"", VLOOKUP(ROUNDDOWN(N73,1),Sublevels!$L$2:$M$11,2), "")</f>
        <v>Superb</v>
      </c>
    </row>
    <row r="74" spans="1:15" ht="15.75" x14ac:dyDescent="0.25">
      <c r="A74" s="16">
        <v>2</v>
      </c>
      <c r="B74" s="12">
        <f>B73+B$71</f>
        <v>11.582613860682965</v>
      </c>
      <c r="C74" s="13" t="str">
        <f>IF(B74&lt;&gt;"", VLOOKUP(ROUNDDOWN(B74,1),Sublevels!$L$2:$M$21,2), "")</f>
        <v>Quality</v>
      </c>
      <c r="D74" s="22"/>
      <c r="E74" s="16">
        <v>2</v>
      </c>
      <c r="F74" s="12">
        <f>F73+F$71</f>
        <v>15.093298655699352</v>
      </c>
      <c r="G74" s="13" t="str">
        <f>IF(F74&lt;&gt;"", VLOOKUP(ROUNDDOWN(F74,1),Sublevels!$L$2:$M$21,2), "")</f>
        <v>Sensational</v>
      </c>
      <c r="I74" s="16">
        <v>2</v>
      </c>
      <c r="J74" s="12">
        <f>J73+J$71</f>
        <v>10.682225188039132</v>
      </c>
      <c r="K74" s="13" t="str">
        <f>IF(J74&lt;&gt;"", VLOOKUP(ROUNDDOWN(J74,1),Sublevels!$L$2:$M$21,2), "")</f>
        <v>Superb</v>
      </c>
      <c r="M74" s="16">
        <v>2</v>
      </c>
      <c r="N74" s="12">
        <f>N73+N$71</f>
        <v>13.166666666666654</v>
      </c>
      <c r="O74" s="13" t="str">
        <f>IF(N74&lt;&gt;"", VLOOKUP(ROUNDDOWN(N74,1),Sublevels!$L$2:$M$11,2), "")</f>
        <v>Superb</v>
      </c>
    </row>
    <row r="75" spans="1:15" ht="15.75" x14ac:dyDescent="0.25">
      <c r="A75" s="16">
        <v>3</v>
      </c>
      <c r="B75" s="12">
        <f>B74+B$71</f>
        <v>11.691309512856877</v>
      </c>
      <c r="C75" s="13" t="str">
        <f>IF(B75&lt;&gt;"", VLOOKUP(ROUNDDOWN(B75,1),Sublevels!$L$2:$M$21,2), "")</f>
        <v>Quality</v>
      </c>
      <c r="D75" s="22"/>
      <c r="E75" s="16">
        <v>3</v>
      </c>
      <c r="F75" s="12">
        <f t="shared" ref="F75:F88" si="14">F74+F$71</f>
        <v>15.325856795234236</v>
      </c>
      <c r="G75" s="13" t="str">
        <f>IF(F75&lt;&gt;"", VLOOKUP(ROUNDDOWN(F75,1),Sublevels!$L$2:$M$21,2), "")</f>
        <v>Sensational</v>
      </c>
      <c r="I75" s="16">
        <v>3</v>
      </c>
      <c r="J75" s="12">
        <f t="shared" ref="J75:J88" si="15">J74+J$71</f>
        <v>10.771510902324845</v>
      </c>
      <c r="K75" s="13" t="str">
        <f>IF(J75&lt;&gt;"", VLOOKUP(ROUNDDOWN(J75,1),Sublevels!$L$2:$M$21,2), "")</f>
        <v>Superb</v>
      </c>
      <c r="M75" s="16">
        <v>3</v>
      </c>
      <c r="N75" s="12">
        <f t="shared" ref="N75:N78" si="16">N74+N$71</f>
        <v>13.33333333333332</v>
      </c>
      <c r="O75" s="13" t="str">
        <f>IF(N75&lt;&gt;"", VLOOKUP(ROUNDDOWN(N75,1),Sublevels!$L$2:$M$11,2), "")</f>
        <v>Superb</v>
      </c>
    </row>
    <row r="76" spans="1:15" ht="15.75" x14ac:dyDescent="0.25">
      <c r="A76" s="16">
        <v>4</v>
      </c>
      <c r="B76" s="12">
        <f t="shared" ref="B76:B88" si="17">B75+B$71</f>
        <v>11.80000516503079</v>
      </c>
      <c r="C76" s="13" t="str">
        <f>IF(B76&lt;&gt;"", VLOOKUP(ROUNDDOWN(B76,1),Sublevels!$L$2:$M$21,2), "")</f>
        <v>Quality</v>
      </c>
      <c r="D76" s="22"/>
      <c r="E76" s="16">
        <v>4</v>
      </c>
      <c r="F76" s="12">
        <f t="shared" si="14"/>
        <v>15.55841493476912</v>
      </c>
      <c r="G76" s="13" t="str">
        <f>IF(F76&lt;&gt;"", VLOOKUP(ROUNDDOWN(F76,1),Sublevels!$L$2:$M$21,2), "")</f>
        <v>Sensational</v>
      </c>
      <c r="I76" s="16">
        <v>4</v>
      </c>
      <c r="J76" s="12">
        <f t="shared" si="15"/>
        <v>10.860796616610559</v>
      </c>
      <c r="K76" s="13" t="str">
        <f>IF(J76&lt;&gt;"", VLOOKUP(ROUNDDOWN(J76,1),Sublevels!$L$2:$M$21,2), "")</f>
        <v>Superb</v>
      </c>
      <c r="M76" s="16">
        <v>4</v>
      </c>
      <c r="N76" s="12">
        <f t="shared" si="16"/>
        <v>13.499999999999986</v>
      </c>
      <c r="O76" s="13" t="str">
        <f>IF(N76&lt;&gt;"", VLOOKUP(ROUNDDOWN(N76,1),Sublevels!$L$2:$M$11,2), "")</f>
        <v>Superb</v>
      </c>
    </row>
    <row r="77" spans="1:15" ht="15.75" x14ac:dyDescent="0.25">
      <c r="A77" s="16">
        <v>5</v>
      </c>
      <c r="B77" s="12">
        <f t="shared" si="17"/>
        <v>11.908700817204702</v>
      </c>
      <c r="C77" s="13" t="str">
        <f>IF(B77&lt;&gt;"", VLOOKUP(ROUNDDOWN(B77,1),Sublevels!$L$2:$M$21,2), "")</f>
        <v>Quality</v>
      </c>
      <c r="D77" s="22"/>
      <c r="E77" s="16">
        <v>5</v>
      </c>
      <c r="F77" s="12">
        <f t="shared" si="14"/>
        <v>15.790973074304004</v>
      </c>
      <c r="G77" s="13" t="str">
        <f>IF(F77&lt;&gt;"", VLOOKUP(ROUNDDOWN(F77,1),Sublevels!$L$2:$M$21,2), "")</f>
        <v>Sensational</v>
      </c>
      <c r="I77" s="16">
        <v>5</v>
      </c>
      <c r="J77" s="12">
        <f t="shared" si="15"/>
        <v>10.950082330896272</v>
      </c>
      <c r="K77" s="13" t="str">
        <f>IF(J77&lt;&gt;"", VLOOKUP(ROUNDDOWN(J77,1),Sublevels!$L$2:$M$21,2), "")</f>
        <v>Superb</v>
      </c>
      <c r="M77" s="16">
        <v>5</v>
      </c>
      <c r="N77" s="12">
        <f t="shared" si="16"/>
        <v>13.666666666666652</v>
      </c>
      <c r="O77" s="13" t="str">
        <f>IF(N77&lt;&gt;"", VLOOKUP(ROUNDDOWN(N77,1),Sublevels!$L$2:$M$11,2), "")</f>
        <v>Superb</v>
      </c>
    </row>
    <row r="78" spans="1:15" ht="15.75" x14ac:dyDescent="0.25">
      <c r="A78" s="16">
        <v>6</v>
      </c>
      <c r="B78" s="12">
        <f t="shared" si="17"/>
        <v>12.017396469378614</v>
      </c>
      <c r="C78" s="13" t="str">
        <f>IF(B78&lt;&gt;"", VLOOKUP(ROUNDDOWN(B78,1),Sublevels!$L$2:$M$21,2), "")</f>
        <v>Remarkable</v>
      </c>
      <c r="D78" s="22"/>
      <c r="E78" s="16">
        <v>6</v>
      </c>
      <c r="F78" s="12">
        <f t="shared" si="14"/>
        <v>16.023531213838886</v>
      </c>
      <c r="G78" s="13" t="str">
        <f>IF(F78&lt;&gt;"", VLOOKUP(ROUNDDOWN(F78,1),Sublevels!$L$2:$M$21,2), "")</f>
        <v>Exquisite</v>
      </c>
      <c r="I78" s="16">
        <v>6</v>
      </c>
      <c r="J78" s="12">
        <f t="shared" si="15"/>
        <v>11.039368045181986</v>
      </c>
      <c r="K78" s="13" t="str">
        <f>IF(J78&lt;&gt;"", VLOOKUP(ROUNDDOWN(J78,1),Sublevels!$L$2:$M$21,2), "")</f>
        <v>Quality</v>
      </c>
      <c r="M78" s="16">
        <v>6</v>
      </c>
      <c r="N78" s="12">
        <f t="shared" si="16"/>
        <v>13.833333333333318</v>
      </c>
      <c r="O78" s="13" t="str">
        <f>IF(N78&lt;&gt;"", VLOOKUP(ROUNDDOWN(N78,1),Sublevels!$L$2:$M$11,2), "")</f>
        <v>Superb</v>
      </c>
    </row>
    <row r="79" spans="1:15" ht="15.75" x14ac:dyDescent="0.25">
      <c r="A79" s="16">
        <v>7</v>
      </c>
      <c r="B79" s="12">
        <f t="shared" si="17"/>
        <v>12.126092121552526</v>
      </c>
      <c r="C79" s="13" t="str">
        <f>IF(B79&lt;&gt;"", VLOOKUP(ROUNDDOWN(B79,1),Sublevels!$L$2:$M$21,2), "")</f>
        <v>Remarkable</v>
      </c>
      <c r="D79" s="22"/>
      <c r="E79" s="16">
        <v>7</v>
      </c>
      <c r="F79" s="12">
        <f>F78+F$71</f>
        <v>16.25608935337377</v>
      </c>
      <c r="G79" s="13" t="str">
        <f>IF(F79&lt;&gt;"", VLOOKUP(ROUNDDOWN(F79,1),Sublevels!$L$2:$M$21,2), "")</f>
        <v>Exquisite</v>
      </c>
      <c r="I79" s="16">
        <v>7</v>
      </c>
      <c r="J79" s="12">
        <f>J78+J$71</f>
        <v>11.128653759467699</v>
      </c>
      <c r="K79" s="13" t="str">
        <f>IF(J79&lt;&gt;"", VLOOKUP(ROUNDDOWN(J79,1),Sublevels!$L$2:$M$21,2), "")</f>
        <v>Quality</v>
      </c>
      <c r="M79" s="16">
        <v>7</v>
      </c>
      <c r="N79" s="12">
        <f>N78+N$71</f>
        <v>13.999999999999984</v>
      </c>
      <c r="O79" s="13" t="str">
        <f>IF(N79&lt;&gt;"", VLOOKUP(ROUNDDOWN(N79,1),Sublevels!$L$2:$M$11,2), "")</f>
        <v>Superb</v>
      </c>
    </row>
    <row r="80" spans="1:15" ht="15.75" x14ac:dyDescent="0.25">
      <c r="A80" s="16">
        <v>8</v>
      </c>
      <c r="B80" s="12">
        <f t="shared" si="17"/>
        <v>12.234787773726438</v>
      </c>
      <c r="C80" s="13" t="str">
        <f>IF(B80&lt;&gt;"", VLOOKUP(ROUNDDOWN(B80,1),Sublevels!$L$2:$M$21,2), "")</f>
        <v>Remarkable</v>
      </c>
      <c r="D80" s="22"/>
      <c r="E80" s="16">
        <v>8</v>
      </c>
      <c r="F80" s="12">
        <f t="shared" si="14"/>
        <v>16.488647492908655</v>
      </c>
      <c r="G80" s="13" t="str">
        <f>IF(F80&lt;&gt;"", VLOOKUP(ROUNDDOWN(F80,1),Sublevels!$L$2:$M$21,2), "")</f>
        <v>Exquisite</v>
      </c>
      <c r="I80" s="16">
        <v>8</v>
      </c>
      <c r="J80" s="12">
        <f t="shared" si="15"/>
        <v>11.217939473753413</v>
      </c>
      <c r="K80" s="13" t="str">
        <f>IF(J80&lt;&gt;"", VLOOKUP(ROUNDDOWN(J80,1),Sublevels!$L$2:$M$21,2), "")</f>
        <v>Quality</v>
      </c>
      <c r="M80" s="16">
        <v>8</v>
      </c>
      <c r="N80" s="12">
        <f t="shared" ref="N80:N88" si="18">N79+N$71</f>
        <v>14.16666666666665</v>
      </c>
      <c r="O80" s="13" t="str">
        <f>IF(N80&lt;&gt;"", VLOOKUP(ROUNDDOWN(N80,1),Sublevels!$L$2:$M$11,2), "")</f>
        <v>Superb</v>
      </c>
    </row>
    <row r="81" spans="1:15" ht="15.75" x14ac:dyDescent="0.25">
      <c r="A81" s="16">
        <v>9</v>
      </c>
      <c r="B81" s="12">
        <f t="shared" si="17"/>
        <v>12.343483425900351</v>
      </c>
      <c r="C81" s="13" t="str">
        <f>IF(B81&lt;&gt;"", VLOOKUP(ROUNDDOWN(B81,1),Sublevels!$L$2:$M$21,2), "")</f>
        <v>Remarkable</v>
      </c>
      <c r="D81" s="22"/>
      <c r="E81" s="16">
        <v>9</v>
      </c>
      <c r="F81" s="12">
        <f t="shared" si="14"/>
        <v>16.721205632443539</v>
      </c>
      <c r="G81" s="13" t="str">
        <f>IF(F81&lt;&gt;"", VLOOKUP(ROUNDDOWN(F81,1),Sublevels!$L$2:$M$21,2), "")</f>
        <v>Exquisite</v>
      </c>
      <c r="I81" s="16">
        <v>9</v>
      </c>
      <c r="J81" s="12">
        <f t="shared" si="15"/>
        <v>11.307225188039126</v>
      </c>
      <c r="K81" s="13" t="str">
        <f>IF(J81&lt;&gt;"", VLOOKUP(ROUNDDOWN(J81,1),Sublevels!$L$2:$M$21,2), "")</f>
        <v>Quality</v>
      </c>
      <c r="M81" s="16">
        <v>9</v>
      </c>
      <c r="N81" s="12">
        <f t="shared" si="18"/>
        <v>14.333333333333316</v>
      </c>
      <c r="O81" s="13" t="str">
        <f>IF(N81&lt;&gt;"", VLOOKUP(ROUNDDOWN(N81,1),Sublevels!$L$2:$M$11,2), "")</f>
        <v>Superb</v>
      </c>
    </row>
    <row r="82" spans="1:15" ht="15.75" x14ac:dyDescent="0.25">
      <c r="A82" s="16">
        <v>10</v>
      </c>
      <c r="B82" s="12">
        <f t="shared" si="17"/>
        <v>12.452179078074263</v>
      </c>
      <c r="C82" s="13" t="str">
        <f>IF(B82&lt;&gt;"", VLOOKUP(ROUNDDOWN(B82,1),Sublevels!$L$2:$M$21,2), "")</f>
        <v>Remarkable</v>
      </c>
      <c r="D82" s="22"/>
      <c r="E82" s="16">
        <v>10</v>
      </c>
      <c r="F82" s="12">
        <f t="shared" si="14"/>
        <v>16.953763771978423</v>
      </c>
      <c r="G82" s="13" t="str">
        <f>IF(F82&lt;&gt;"", VLOOKUP(ROUNDDOWN(F82,1),Sublevels!$L$2:$M$21,2), "")</f>
        <v>Exquisite</v>
      </c>
      <c r="I82" s="16">
        <v>10</v>
      </c>
      <c r="J82" s="12">
        <f t="shared" si="15"/>
        <v>11.39651090232484</v>
      </c>
      <c r="K82" s="13" t="str">
        <f>IF(J82&lt;&gt;"", VLOOKUP(ROUNDDOWN(J82,1),Sublevels!$L$2:$M$21,2), "")</f>
        <v>Quality</v>
      </c>
      <c r="M82" s="16">
        <v>10</v>
      </c>
      <c r="N82" s="12">
        <f t="shared" si="18"/>
        <v>14.499999999999982</v>
      </c>
      <c r="O82" s="13" t="str">
        <f>IF(N82&lt;&gt;"", VLOOKUP(ROUNDDOWN(N82,1),Sublevels!$L$2:$M$11,2), "")</f>
        <v>Superb</v>
      </c>
    </row>
    <row r="83" spans="1:15" ht="15.75" x14ac:dyDescent="0.25">
      <c r="A83" s="16">
        <v>11</v>
      </c>
      <c r="B83" s="12">
        <f t="shared" si="17"/>
        <v>12.560874730248175</v>
      </c>
      <c r="C83" s="13" t="str">
        <f>IF(B83&lt;&gt;"", VLOOKUP(ROUNDDOWN(B83,1),Sublevels!$L$2:$M$21,2), "")</f>
        <v>Remarkable</v>
      </c>
      <c r="D83" s="22"/>
      <c r="E83" s="16">
        <v>11</v>
      </c>
      <c r="F83" s="12">
        <f t="shared" si="14"/>
        <v>17.186321911513307</v>
      </c>
      <c r="G83" s="13" t="str">
        <f>IF(F83&lt;&gt;"", VLOOKUP(ROUNDDOWN(F83,1),Sublevels!$L$2:$M$21,2), "")</f>
        <v>Masterful</v>
      </c>
      <c r="I83" s="16">
        <v>11</v>
      </c>
      <c r="J83" s="12">
        <f t="shared" si="15"/>
        <v>11.485796616610553</v>
      </c>
      <c r="K83" s="13" t="str">
        <f>IF(J83&lt;&gt;"", VLOOKUP(ROUNDDOWN(J83,1),Sublevels!$L$2:$M$21,2), "")</f>
        <v>Quality</v>
      </c>
      <c r="M83" s="16">
        <v>11</v>
      </c>
      <c r="N83" s="12">
        <f t="shared" si="18"/>
        <v>14.666666666666648</v>
      </c>
      <c r="O83" s="13" t="str">
        <f>IF(N83&lt;&gt;"", VLOOKUP(ROUNDDOWN(N83,1),Sublevels!$L$2:$M$11,2), "")</f>
        <v>Superb</v>
      </c>
    </row>
    <row r="84" spans="1:15" ht="15.75" x14ac:dyDescent="0.25">
      <c r="A84" s="16">
        <v>12</v>
      </c>
      <c r="B84" s="12">
        <f t="shared" si="17"/>
        <v>12.669570382422087</v>
      </c>
      <c r="C84" s="13" t="str">
        <f>IF(B84&lt;&gt;"", VLOOKUP(ROUNDDOWN(B84,1),Sublevels!$L$2:$M$21,2), "")</f>
        <v>Remarkable</v>
      </c>
      <c r="D84" s="22"/>
      <c r="E84" s="16">
        <v>12</v>
      </c>
      <c r="F84" s="12">
        <f t="shared" si="14"/>
        <v>17.418880051048191</v>
      </c>
      <c r="G84" s="13" t="str">
        <f>IF(F84&lt;&gt;"", VLOOKUP(ROUNDDOWN(F84,1),Sublevels!$L$2:$M$21,2), "")</f>
        <v>Masterful</v>
      </c>
      <c r="I84" s="16">
        <v>12</v>
      </c>
      <c r="J84" s="12">
        <f t="shared" si="15"/>
        <v>11.575082330896267</v>
      </c>
      <c r="K84" s="13" t="str">
        <f>IF(J84&lt;&gt;"", VLOOKUP(ROUNDDOWN(J84,1),Sublevels!$L$2:$M$21,2), "")</f>
        <v>Quality</v>
      </c>
      <c r="M84" s="16">
        <v>12</v>
      </c>
      <c r="N84" s="12">
        <f t="shared" si="18"/>
        <v>14.833333333333314</v>
      </c>
      <c r="O84" s="13" t="str">
        <f>IF(N84&lt;&gt;"", VLOOKUP(ROUNDDOWN(N84,1),Sublevels!$L$2:$M$11,2), "")</f>
        <v>Superb</v>
      </c>
    </row>
    <row r="85" spans="1:15" ht="15.75" x14ac:dyDescent="0.25">
      <c r="A85" s="16">
        <v>13</v>
      </c>
      <c r="B85" s="12">
        <f t="shared" si="17"/>
        <v>12.778266034595999</v>
      </c>
      <c r="C85" s="13" t="str">
        <f>IF(B85&lt;&gt;"", VLOOKUP(ROUNDDOWN(B85,1),Sublevels!$L$2:$M$21,2), "")</f>
        <v>Remarkable</v>
      </c>
      <c r="D85" s="22"/>
      <c r="E85" s="16">
        <v>13</v>
      </c>
      <c r="F85" s="12">
        <f t="shared" si="14"/>
        <v>17.651438190583075</v>
      </c>
      <c r="G85" s="13" t="str">
        <f>IF(F85&lt;&gt;"", VLOOKUP(ROUNDDOWN(F85,1),Sublevels!$L$2:$M$21,2), "")</f>
        <v>Masterful</v>
      </c>
      <c r="I85" s="16">
        <v>13</v>
      </c>
      <c r="J85" s="12">
        <f t="shared" si="15"/>
        <v>11.66436804518198</v>
      </c>
      <c r="K85" s="13" t="str">
        <f>IF(J85&lt;&gt;"", VLOOKUP(ROUNDDOWN(J85,1),Sublevels!$L$2:$M$21,2), "")</f>
        <v>Quality</v>
      </c>
      <c r="M85" s="16">
        <v>13</v>
      </c>
      <c r="N85" s="12">
        <f t="shared" si="18"/>
        <v>14.99999999999998</v>
      </c>
      <c r="O85" s="13" t="str">
        <f>IF(N85&lt;&gt;"", VLOOKUP(ROUNDDOWN(N85,1),Sublevels!$L$2:$M$11,2), "")</f>
        <v>Superb</v>
      </c>
    </row>
    <row r="86" spans="1:15" ht="15.75" x14ac:dyDescent="0.25">
      <c r="A86" s="16">
        <v>14</v>
      </c>
      <c r="B86" s="12">
        <f t="shared" si="17"/>
        <v>12.886961686769911</v>
      </c>
      <c r="C86" s="13" t="str">
        <f>IF(B86&lt;&gt;"", VLOOKUP(ROUNDDOWN(B86,1),Sublevels!$L$2:$M$21,2), "")</f>
        <v>Remarkable</v>
      </c>
      <c r="D86" s="22"/>
      <c r="E86" s="16">
        <v>14</v>
      </c>
      <c r="F86" s="12">
        <f t="shared" si="14"/>
        <v>17.883996330117959</v>
      </c>
      <c r="G86" s="13" t="str">
        <f>IF(F86&lt;&gt;"", VLOOKUP(ROUNDDOWN(F86,1),Sublevels!$L$2:$M$21,2), "")</f>
        <v>Masterful</v>
      </c>
      <c r="I86" s="16">
        <v>14</v>
      </c>
      <c r="J86" s="12">
        <f t="shared" si="15"/>
        <v>11.753653759467694</v>
      </c>
      <c r="K86" s="13" t="str">
        <f>IF(J86&lt;&gt;"", VLOOKUP(ROUNDDOWN(J86,1),Sublevels!$L$2:$M$21,2), "")</f>
        <v>Quality</v>
      </c>
      <c r="M86" s="16">
        <v>14</v>
      </c>
      <c r="N86" s="12">
        <f t="shared" si="18"/>
        <v>15.166666666666647</v>
      </c>
      <c r="O86" s="13" t="str">
        <f>IF(N86&lt;&gt;"", VLOOKUP(ROUNDDOWN(N86,1),Sublevels!$L$2:$M$11,2), "")</f>
        <v>Superb</v>
      </c>
    </row>
    <row r="87" spans="1:15" ht="15.75" x14ac:dyDescent="0.25">
      <c r="A87" s="16">
        <v>15</v>
      </c>
      <c r="B87" s="12">
        <f t="shared" si="17"/>
        <v>12.995657338943824</v>
      </c>
      <c r="C87" s="13" t="str">
        <f>IF(B87&lt;&gt;"", VLOOKUP(ROUNDDOWN(B87,1),Sublevels!$L$2:$M$21,2), "")</f>
        <v>Remarkable</v>
      </c>
      <c r="D87" s="22"/>
      <c r="E87" s="16">
        <v>15</v>
      </c>
      <c r="F87" s="12">
        <f t="shared" si="14"/>
        <v>18.116554469652844</v>
      </c>
      <c r="G87" s="13" t="str">
        <f>IF(F87&lt;&gt;"", VLOOKUP(ROUNDDOWN(F87,1),Sublevels!$L$2:$M$21,2), "")</f>
        <v>Miraculous</v>
      </c>
      <c r="I87" s="16">
        <v>15</v>
      </c>
      <c r="J87" s="12">
        <f t="shared" si="15"/>
        <v>11.842939473753407</v>
      </c>
      <c r="K87" s="13" t="str">
        <f>IF(J87&lt;&gt;"", VLOOKUP(ROUNDDOWN(J87,1),Sublevels!$L$2:$M$21,2), "")</f>
        <v>Quality</v>
      </c>
      <c r="M87" s="16">
        <v>15</v>
      </c>
      <c r="N87" s="12">
        <f t="shared" si="18"/>
        <v>15.333333333333313</v>
      </c>
      <c r="O87" s="13" t="str">
        <f>IF(N87&lt;&gt;"", VLOOKUP(ROUNDDOWN(N87,1),Sublevels!$L$2:$M$11,2), "")</f>
        <v>Superb</v>
      </c>
    </row>
    <row r="88" spans="1:15" ht="15.75" x14ac:dyDescent="0.25">
      <c r="A88" s="16">
        <v>16</v>
      </c>
      <c r="B88" s="12">
        <f t="shared" si="17"/>
        <v>13.104352991117736</v>
      </c>
      <c r="C88" s="13" t="str">
        <f>IF(B88&lt;&gt;"", VLOOKUP(ROUNDDOWN(B88,1),Sublevels!$L$2:$M$21,2), "")</f>
        <v>Wonderful</v>
      </c>
      <c r="D88" s="22"/>
      <c r="E88" s="16">
        <v>16</v>
      </c>
      <c r="F88" s="12">
        <f t="shared" si="14"/>
        <v>18.349112609187728</v>
      </c>
      <c r="G88" s="13" t="str">
        <f>IF(F88&lt;&gt;"", VLOOKUP(ROUNDDOWN(F88,1),Sublevels!$L$2:$M$21,2), "")</f>
        <v>Miraculous</v>
      </c>
      <c r="I88" s="16">
        <v>16</v>
      </c>
      <c r="J88" s="12">
        <f t="shared" si="15"/>
        <v>11.932225188039121</v>
      </c>
      <c r="K88" s="13" t="str">
        <f>IF(J88&lt;&gt;"", VLOOKUP(ROUNDDOWN(J88,1),Sublevels!$L$2:$M$21,2), "")</f>
        <v>Quality</v>
      </c>
      <c r="M88" s="16">
        <v>16</v>
      </c>
      <c r="N88" s="12">
        <f t="shared" si="18"/>
        <v>15.499999999999979</v>
      </c>
      <c r="O88" s="13" t="str">
        <f>IF(N88&lt;&gt;"", VLOOKUP(ROUNDDOWN(N88,1),Sublevels!$L$2:$M$11,2), "")</f>
        <v>Superb</v>
      </c>
    </row>
    <row r="90" spans="1:15" ht="15.75" x14ac:dyDescent="0.25">
      <c r="A90" s="33">
        <f>A68+1</f>
        <v>6</v>
      </c>
      <c r="B90" s="27">
        <f>B68+1</f>
        <v>21</v>
      </c>
      <c r="C90" s="24"/>
      <c r="D90" s="25"/>
    </row>
    <row r="91" spans="1:15" x14ac:dyDescent="0.25">
      <c r="A91" s="13" t="s">
        <v>73</v>
      </c>
      <c r="B91" s="15">
        <v>3</v>
      </c>
      <c r="C91" s="24"/>
      <c r="D91" s="25"/>
      <c r="E91" s="13" t="s">
        <v>73</v>
      </c>
      <c r="F91" s="15" t="s">
        <v>76</v>
      </c>
      <c r="G91" s="24"/>
      <c r="I91" s="13" t="s">
        <v>73</v>
      </c>
      <c r="J91" s="15">
        <v>1</v>
      </c>
      <c r="K91" s="24"/>
      <c r="M91" s="13" t="s">
        <v>73</v>
      </c>
      <c r="N91" s="15">
        <v>1</v>
      </c>
      <c r="O91" s="24"/>
    </row>
    <row r="92" spans="1:15" x14ac:dyDescent="0.25">
      <c r="A92" s="13" t="s">
        <v>95</v>
      </c>
      <c r="B92" s="23">
        <f>B88</f>
        <v>13.104352991117736</v>
      </c>
      <c r="C92" s="24"/>
      <c r="D92" s="25"/>
      <c r="E92" s="13" t="s">
        <v>95</v>
      </c>
      <c r="F92" s="23">
        <f>F88</f>
        <v>18.349112609187728</v>
      </c>
      <c r="G92" s="24"/>
      <c r="I92" s="13" t="s">
        <v>95</v>
      </c>
      <c r="J92" s="23">
        <f>J88</f>
        <v>11.932225188039121</v>
      </c>
      <c r="K92" s="24"/>
      <c r="M92" s="13" t="s">
        <v>95</v>
      </c>
      <c r="N92" s="23">
        <f>N88</f>
        <v>15.499999999999979</v>
      </c>
      <c r="O92" s="24"/>
    </row>
    <row r="93" spans="1:15" x14ac:dyDescent="0.25">
      <c r="A93" s="13" t="s">
        <v>4</v>
      </c>
      <c r="B93" s="32">
        <f>1/VLOOKUP(B91,Sublevels!A$4:H$6,A90)</f>
        <v>9.7087378640776698E-2</v>
      </c>
      <c r="C93" s="24"/>
      <c r="D93" s="25"/>
      <c r="E93" s="13" t="s">
        <v>4</v>
      </c>
      <c r="F93" s="32">
        <f>1/VLOOKUP(F91,Sublevels!$A$17:$H$19,$A90)</f>
        <v>0.25</v>
      </c>
      <c r="G93" s="24"/>
      <c r="I93" s="13" t="s">
        <v>4</v>
      </c>
      <c r="J93" s="32">
        <f>1/VLOOKUP(J91,Sublevels!$A$11:$H$12,$A90)</f>
        <v>0.08</v>
      </c>
      <c r="K93" s="24"/>
      <c r="M93" s="13" t="s">
        <v>4</v>
      </c>
      <c r="N93" s="32">
        <f>1/VLOOKUP(N91,Sublevels!$A$23:$H$24,$A90)</f>
        <v>0.16666666666666666</v>
      </c>
      <c r="O93" s="24"/>
    </row>
    <row r="94" spans="1:15" x14ac:dyDescent="0.25">
      <c r="B94" s="5"/>
      <c r="C94" s="24"/>
      <c r="D94" s="25"/>
      <c r="F94" s="5"/>
      <c r="G94" s="24"/>
      <c r="J94" s="5"/>
      <c r="K94" s="24"/>
      <c r="N94" s="5"/>
      <c r="O94" s="24"/>
    </row>
    <row r="95" spans="1:15" ht="15.75" x14ac:dyDescent="0.25">
      <c r="A95" s="16">
        <v>1</v>
      </c>
      <c r="B95" s="12">
        <f>B92+B93</f>
        <v>13.201440369758513</v>
      </c>
      <c r="C95" s="13" t="str">
        <f>IF(B95&lt;&gt;"", VLOOKUP(ROUNDDOWN(B95,1),Sublevels!$L$2:$M$21,2), "")</f>
        <v>Wonderful</v>
      </c>
      <c r="D95" s="22"/>
      <c r="E95" s="16">
        <v>1</v>
      </c>
      <c r="F95" s="12">
        <f>F92+F93</f>
        <v>18.599112609187728</v>
      </c>
      <c r="G95" s="13" t="str">
        <f>IF(F95&lt;&gt;"", VLOOKUP(ROUNDDOWN(F95,1),Sublevels!$L$2:$M$21,2), "")</f>
        <v>Miraculous</v>
      </c>
      <c r="I95" s="16">
        <v>1</v>
      </c>
      <c r="J95" s="12">
        <f>J92+J93</f>
        <v>12.012225188039121</v>
      </c>
      <c r="K95" s="13" t="str">
        <f>IF(J95&lt;&gt;"", VLOOKUP(ROUNDDOWN(J95,1),Sublevels!$L$2:$M$21,2), "")</f>
        <v>Remarkable</v>
      </c>
      <c r="M95" s="16">
        <v>1</v>
      </c>
      <c r="N95" s="12">
        <f>N92+N93</f>
        <v>15.666666666666645</v>
      </c>
      <c r="O95" s="13" t="str">
        <f>IF(N95&lt;&gt;"", VLOOKUP(ROUNDDOWN(N95,1),Sublevels!$L$2:$M$11,2), "")</f>
        <v>Superb</v>
      </c>
    </row>
    <row r="96" spans="1:15" ht="15.75" x14ac:dyDescent="0.25">
      <c r="A96" s="16">
        <v>2</v>
      </c>
      <c r="B96" s="12">
        <f>B95+B$93</f>
        <v>13.298527748399291</v>
      </c>
      <c r="C96" s="13" t="str">
        <f>IF(B96&lt;&gt;"", VLOOKUP(ROUNDDOWN(B96,1),Sublevels!$L$2:$M$21,2), "")</f>
        <v>Wonderful</v>
      </c>
      <c r="D96" s="22"/>
      <c r="E96" s="16">
        <v>2</v>
      </c>
      <c r="F96" s="12">
        <f>F95+F$93</f>
        <v>18.849112609187728</v>
      </c>
      <c r="G96" s="13" t="str">
        <f>IF(F96&lt;&gt;"", VLOOKUP(ROUNDDOWN(F96,1),Sublevels!$L$2:$M$21,2), "")</f>
        <v>Miraculous</v>
      </c>
      <c r="I96" s="16">
        <v>2</v>
      </c>
      <c r="J96" s="12">
        <f>J95+J$93</f>
        <v>12.092225188039121</v>
      </c>
      <c r="K96" s="13" t="str">
        <f>IF(J96&lt;&gt;"", VLOOKUP(ROUNDDOWN(J96,1),Sublevels!$L$2:$M$21,2), "")</f>
        <v>Remarkable</v>
      </c>
      <c r="M96" s="16">
        <v>2</v>
      </c>
      <c r="N96" s="12">
        <f>N95+N$93</f>
        <v>15.833333333333311</v>
      </c>
      <c r="O96" s="13" t="str">
        <f>IF(N96&lt;&gt;"", VLOOKUP(ROUNDDOWN(N96,1),Sublevels!$L$2:$M$11,2), "")</f>
        <v>Superb</v>
      </c>
    </row>
    <row r="97" spans="1:15" ht="15.75" x14ac:dyDescent="0.25">
      <c r="A97" s="16">
        <v>3</v>
      </c>
      <c r="B97" s="12">
        <f t="shared" ref="B97:B110" si="19">B96+B$93</f>
        <v>13.395615127040069</v>
      </c>
      <c r="C97" s="13" t="str">
        <f>IF(B97&lt;&gt;"", VLOOKUP(ROUNDDOWN(B97,1),Sublevels!$L$2:$M$21,2), "")</f>
        <v>Wonderful</v>
      </c>
      <c r="D97" s="22"/>
      <c r="E97" s="16">
        <v>3</v>
      </c>
      <c r="F97" s="12">
        <f t="shared" ref="F97:F110" si="20">F96+F$93</f>
        <v>19.099112609187728</v>
      </c>
      <c r="G97" s="13" t="str">
        <f>IF(F97&lt;&gt;"", VLOOKUP(ROUNDDOWN(F97,1),Sublevels!$L$2:$M$21,2), "")</f>
        <v>Phenomenal</v>
      </c>
      <c r="I97" s="16">
        <v>3</v>
      </c>
      <c r="J97" s="12">
        <f t="shared" ref="J97:J110" si="21">J96+J$93</f>
        <v>12.172225188039121</v>
      </c>
      <c r="K97" s="13" t="str">
        <f>IF(J97&lt;&gt;"", VLOOKUP(ROUNDDOWN(J97,1),Sublevels!$L$2:$M$21,2), "")</f>
        <v>Remarkable</v>
      </c>
      <c r="M97" s="16">
        <v>3</v>
      </c>
      <c r="N97" s="12">
        <f t="shared" ref="N97:N110" si="22">N96+N$93</f>
        <v>15.999999999999977</v>
      </c>
      <c r="O97" s="13" t="str">
        <f>IF(N97&lt;&gt;"", VLOOKUP(ROUNDDOWN(N97,1),Sublevels!$L$2:$M$11,2), "")</f>
        <v>Superb</v>
      </c>
    </row>
    <row r="98" spans="1:15" ht="15.75" x14ac:dyDescent="0.25">
      <c r="A98" s="16">
        <v>4</v>
      </c>
      <c r="B98" s="12">
        <f t="shared" si="19"/>
        <v>13.492702505680846</v>
      </c>
      <c r="C98" s="13" t="str">
        <f>IF(B98&lt;&gt;"", VLOOKUP(ROUNDDOWN(B98,1),Sublevels!$L$2:$M$21,2), "")</f>
        <v>Wonderful</v>
      </c>
      <c r="D98" s="22"/>
      <c r="E98" s="16">
        <v>4</v>
      </c>
      <c r="F98" s="12">
        <f t="shared" si="20"/>
        <v>19.349112609187728</v>
      </c>
      <c r="G98" s="13" t="str">
        <f>IF(F98&lt;&gt;"", VLOOKUP(ROUNDDOWN(F98,1),Sublevels!$L$2:$M$21,2), "")</f>
        <v>Phenomenal</v>
      </c>
      <c r="I98" s="16">
        <v>4</v>
      </c>
      <c r="J98" s="12">
        <f t="shared" si="21"/>
        <v>12.252225188039121</v>
      </c>
      <c r="K98" s="13" t="str">
        <f>IF(J98&lt;&gt;"", VLOOKUP(ROUNDDOWN(J98,1),Sublevels!$L$2:$M$21,2), "")</f>
        <v>Remarkable</v>
      </c>
      <c r="M98" s="16">
        <v>4</v>
      </c>
      <c r="N98" s="12">
        <f t="shared" si="22"/>
        <v>16.166666666666643</v>
      </c>
      <c r="O98" s="13" t="str">
        <f>IF(N98&lt;&gt;"", VLOOKUP(ROUNDDOWN(N98,1),Sublevels!$L$2:$M$11,2), "")</f>
        <v>Superb</v>
      </c>
    </row>
    <row r="99" spans="1:15" ht="15.75" x14ac:dyDescent="0.25">
      <c r="A99" s="16">
        <v>5</v>
      </c>
      <c r="B99" s="12">
        <f t="shared" si="19"/>
        <v>13.589789884321624</v>
      </c>
      <c r="C99" s="13" t="str">
        <f>IF(B99&lt;&gt;"", VLOOKUP(ROUNDDOWN(B99,1),Sublevels!$L$2:$M$21,2), "")</f>
        <v>Wonderful</v>
      </c>
      <c r="D99" s="22"/>
      <c r="E99" s="16">
        <v>5</v>
      </c>
      <c r="F99" s="12">
        <f t="shared" si="20"/>
        <v>19.599112609187728</v>
      </c>
      <c r="G99" s="13" t="str">
        <f>IF(F99&lt;&gt;"", VLOOKUP(ROUNDDOWN(F99,1),Sublevels!$L$2:$M$21,2), "")</f>
        <v>Phenomenal</v>
      </c>
      <c r="I99" s="16">
        <v>5</v>
      </c>
      <c r="J99" s="12">
        <f t="shared" si="21"/>
        <v>12.332225188039121</v>
      </c>
      <c r="K99" s="13" t="str">
        <f>IF(J99&lt;&gt;"", VLOOKUP(ROUNDDOWN(J99,1),Sublevels!$L$2:$M$21,2), "")</f>
        <v>Remarkable</v>
      </c>
      <c r="M99" s="16">
        <v>5</v>
      </c>
      <c r="N99" s="12">
        <f t="shared" si="22"/>
        <v>16.333333333333311</v>
      </c>
      <c r="O99" s="13" t="str">
        <f>IF(N99&lt;&gt;"", VLOOKUP(ROUNDDOWN(N99,1),Sublevels!$L$2:$M$11,2), "")</f>
        <v>Superb</v>
      </c>
    </row>
    <row r="100" spans="1:15" ht="15.75" x14ac:dyDescent="0.25">
      <c r="A100" s="16">
        <v>6</v>
      </c>
      <c r="B100" s="12">
        <f t="shared" si="19"/>
        <v>13.686877262962401</v>
      </c>
      <c r="C100" s="13" t="str">
        <f>IF(B100&lt;&gt;"", VLOOKUP(ROUNDDOWN(B100,1),Sublevels!$L$2:$M$21,2), "")</f>
        <v>Wonderful</v>
      </c>
      <c r="D100" s="22"/>
      <c r="E100" s="16">
        <v>6</v>
      </c>
      <c r="F100" s="12">
        <f t="shared" si="20"/>
        <v>19.849112609187728</v>
      </c>
      <c r="G100" s="13" t="str">
        <f>IF(F100&lt;&gt;"", VLOOKUP(ROUNDDOWN(F100,1),Sublevels!$L$2:$M$21,2), "")</f>
        <v>Phenomenal</v>
      </c>
      <c r="I100" s="16">
        <v>6</v>
      </c>
      <c r="J100" s="12">
        <f t="shared" si="21"/>
        <v>12.412225188039121</v>
      </c>
      <c r="K100" s="13" t="str">
        <f>IF(J100&lt;&gt;"", VLOOKUP(ROUNDDOWN(J100,1),Sublevels!$L$2:$M$21,2), "")</f>
        <v>Remarkable</v>
      </c>
      <c r="M100" s="16">
        <v>6</v>
      </c>
      <c r="N100" s="12">
        <f t="shared" si="22"/>
        <v>16.499999999999979</v>
      </c>
      <c r="O100" s="13" t="str">
        <f>IF(N100&lt;&gt;"", VLOOKUP(ROUNDDOWN(N100,1),Sublevels!$L$2:$M$11,2), "")</f>
        <v>Superb</v>
      </c>
    </row>
    <row r="101" spans="1:15" ht="15.75" x14ac:dyDescent="0.25">
      <c r="A101" s="16">
        <v>7</v>
      </c>
      <c r="B101" s="12">
        <f t="shared" si="19"/>
        <v>13.783964641603179</v>
      </c>
      <c r="C101" s="13" t="str">
        <f>IF(B101&lt;&gt;"", VLOOKUP(ROUNDDOWN(B101,1),Sublevels!$L$2:$M$21,2), "")</f>
        <v>Wonderful</v>
      </c>
      <c r="D101" s="22"/>
      <c r="E101" s="16">
        <v>7</v>
      </c>
      <c r="F101" s="12">
        <f t="shared" si="20"/>
        <v>20.099112609187728</v>
      </c>
      <c r="G101" s="13" t="str">
        <f>IF(F101&lt;&gt;"", VLOOKUP(ROUNDDOWN(F101,1),Sublevels!$L$2:$M$21,2), "")</f>
        <v>Elite</v>
      </c>
      <c r="I101" s="16">
        <v>7</v>
      </c>
      <c r="J101" s="12">
        <f t="shared" si="21"/>
        <v>12.492225188039122</v>
      </c>
      <c r="K101" s="13" t="str">
        <f>IF(J101&lt;&gt;"", VLOOKUP(ROUNDDOWN(J101,1),Sublevels!$L$2:$M$21,2), "")</f>
        <v>Remarkable</v>
      </c>
      <c r="M101" s="16">
        <v>7</v>
      </c>
      <c r="N101" s="12">
        <f t="shared" si="22"/>
        <v>16.666666666666647</v>
      </c>
      <c r="O101" s="13" t="str">
        <f>IF(N101&lt;&gt;"", VLOOKUP(ROUNDDOWN(N101,1),Sublevels!$L$2:$M$11,2), "")</f>
        <v>Superb</v>
      </c>
    </row>
    <row r="102" spans="1:15" ht="15.75" x14ac:dyDescent="0.25">
      <c r="A102" s="16">
        <v>8</v>
      </c>
      <c r="B102" s="12">
        <f t="shared" si="19"/>
        <v>13.881052020243956</v>
      </c>
      <c r="C102" s="13" t="str">
        <f>IF(B102&lt;&gt;"", VLOOKUP(ROUNDDOWN(B102,1),Sublevels!$L$2:$M$21,2), "")</f>
        <v>Wonderful</v>
      </c>
      <c r="D102" s="22"/>
      <c r="E102" s="16">
        <v>8</v>
      </c>
      <c r="F102" s="12">
        <f t="shared" si="20"/>
        <v>20.349112609187728</v>
      </c>
      <c r="G102" s="13" t="str">
        <f>IF(F102&lt;&gt;"", VLOOKUP(ROUNDDOWN(F102,1),Sublevels!$L$2:$M$21,2), "")</f>
        <v>Elite</v>
      </c>
      <c r="I102" s="16">
        <v>8</v>
      </c>
      <c r="J102" s="12">
        <f t="shared" si="21"/>
        <v>12.572225188039122</v>
      </c>
      <c r="K102" s="13" t="str">
        <f>IF(J102&lt;&gt;"", VLOOKUP(ROUNDDOWN(J102,1),Sublevels!$L$2:$M$21,2), "")</f>
        <v>Remarkable</v>
      </c>
      <c r="M102" s="16">
        <v>8</v>
      </c>
      <c r="N102" s="12">
        <f t="shared" si="22"/>
        <v>16.833333333333314</v>
      </c>
      <c r="O102" s="13" t="str">
        <f>IF(N102&lt;&gt;"", VLOOKUP(ROUNDDOWN(N102,1),Sublevels!$L$2:$M$11,2), "")</f>
        <v>Superb</v>
      </c>
    </row>
    <row r="103" spans="1:15" ht="15.75" x14ac:dyDescent="0.25">
      <c r="A103" s="16">
        <v>9</v>
      </c>
      <c r="B103" s="12">
        <f t="shared" si="19"/>
        <v>13.978139398884734</v>
      </c>
      <c r="C103" s="13" t="str">
        <f>IF(B103&lt;&gt;"", VLOOKUP(ROUNDDOWN(B103,1),Sublevels!$L$2:$M$21,2), "")</f>
        <v>Wonderful</v>
      </c>
      <c r="D103" s="22"/>
      <c r="E103" s="16">
        <v>9</v>
      </c>
      <c r="F103" s="12">
        <f t="shared" si="20"/>
        <v>20.599112609187728</v>
      </c>
      <c r="G103" s="13" t="str">
        <f>IF(F103&lt;&gt;"", VLOOKUP(ROUNDDOWN(F103,1),Sublevels!$L$2:$M$21,2), "")</f>
        <v>Elite</v>
      </c>
      <c r="I103" s="16">
        <v>9</v>
      </c>
      <c r="J103" s="12">
        <f t="shared" si="21"/>
        <v>12.652225188039122</v>
      </c>
      <c r="K103" s="13" t="str">
        <f>IF(J103&lt;&gt;"", VLOOKUP(ROUNDDOWN(J103,1),Sublevels!$L$2:$M$21,2), "")</f>
        <v>Remarkable</v>
      </c>
      <c r="M103" s="16">
        <v>9</v>
      </c>
      <c r="N103" s="12">
        <f t="shared" si="22"/>
        <v>16.999999999999982</v>
      </c>
      <c r="O103" s="13" t="str">
        <f>IF(N103&lt;&gt;"", VLOOKUP(ROUNDDOWN(N103,1),Sublevels!$L$2:$M$11,2), "")</f>
        <v>Superb</v>
      </c>
    </row>
    <row r="104" spans="1:15" ht="15.75" x14ac:dyDescent="0.25">
      <c r="A104" s="16">
        <v>10</v>
      </c>
      <c r="B104" s="12">
        <f t="shared" si="19"/>
        <v>14.075226777525511</v>
      </c>
      <c r="C104" s="13" t="str">
        <f>IF(B104&lt;&gt;"", VLOOKUP(ROUNDDOWN(B104,1),Sublevels!$L$2:$M$21,2), "")</f>
        <v>Exceptional</v>
      </c>
      <c r="D104" s="22"/>
      <c r="E104" s="16">
        <v>10</v>
      </c>
      <c r="F104" s="12">
        <f t="shared" si="20"/>
        <v>20.849112609187728</v>
      </c>
      <c r="G104" s="13" t="str">
        <f>IF(F104&lt;&gt;"", VLOOKUP(ROUNDDOWN(F104,1),Sublevels!$L$2:$M$21,2), "")</f>
        <v>Elite</v>
      </c>
      <c r="I104" s="16">
        <v>10</v>
      </c>
      <c r="J104" s="12">
        <f t="shared" si="21"/>
        <v>12.732225188039122</v>
      </c>
      <c r="K104" s="13" t="str">
        <f>IF(J104&lt;&gt;"", VLOOKUP(ROUNDDOWN(J104,1),Sublevels!$L$2:$M$21,2), "")</f>
        <v>Remarkable</v>
      </c>
      <c r="M104" s="16">
        <v>10</v>
      </c>
      <c r="N104" s="12">
        <f t="shared" si="22"/>
        <v>17.16666666666665</v>
      </c>
      <c r="O104" s="13" t="str">
        <f>IF(N104&lt;&gt;"", VLOOKUP(ROUNDDOWN(N104,1),Sublevels!$L$2:$M$11,2), "")</f>
        <v>Superb</v>
      </c>
    </row>
    <row r="105" spans="1:15" ht="15.75" x14ac:dyDescent="0.25">
      <c r="A105" s="16">
        <v>11</v>
      </c>
      <c r="B105" s="12">
        <f t="shared" si="19"/>
        <v>14.172314156166289</v>
      </c>
      <c r="C105" s="13" t="str">
        <f>IF(B105&lt;&gt;"", VLOOKUP(ROUNDDOWN(B105,1),Sublevels!$L$2:$M$21,2), "")</f>
        <v>Exceptional</v>
      </c>
      <c r="D105" s="22"/>
      <c r="E105" s="16">
        <v>11</v>
      </c>
      <c r="F105" s="12">
        <f t="shared" si="20"/>
        <v>21.099112609187728</v>
      </c>
      <c r="G105" s="13" t="str">
        <f>IF(F105&lt;&gt;"", VLOOKUP(ROUNDDOWN(F105,1),Sublevels!$L$2:$M$21,2), "")</f>
        <v>Elite</v>
      </c>
      <c r="I105" s="16">
        <v>11</v>
      </c>
      <c r="J105" s="12">
        <f t="shared" si="21"/>
        <v>12.812225188039122</v>
      </c>
      <c r="K105" s="13" t="str">
        <f>IF(J105&lt;&gt;"", VLOOKUP(ROUNDDOWN(J105,1),Sublevels!$L$2:$M$21,2), "")</f>
        <v>Remarkable</v>
      </c>
      <c r="M105" s="16">
        <v>11</v>
      </c>
      <c r="N105" s="12">
        <f t="shared" si="22"/>
        <v>17.333333333333318</v>
      </c>
      <c r="O105" s="13" t="str">
        <f>IF(N105&lt;&gt;"", VLOOKUP(ROUNDDOWN(N105,1),Sublevels!$L$2:$M$11,2), "")</f>
        <v>Superb</v>
      </c>
    </row>
    <row r="106" spans="1:15" ht="15.75" x14ac:dyDescent="0.25">
      <c r="A106" s="16">
        <v>12</v>
      </c>
      <c r="B106" s="12">
        <f t="shared" si="19"/>
        <v>14.269401534807066</v>
      </c>
      <c r="C106" s="13" t="str">
        <f>IF(B106&lt;&gt;"", VLOOKUP(ROUNDDOWN(B106,1),Sublevels!$L$2:$M$21,2), "")</f>
        <v>Exceptional</v>
      </c>
      <c r="D106" s="22"/>
      <c r="E106" s="16">
        <v>12</v>
      </c>
      <c r="F106" s="12">
        <f t="shared" si="20"/>
        <v>21.349112609187728</v>
      </c>
      <c r="G106" s="13" t="str">
        <f>IF(F106&lt;&gt;"", VLOOKUP(ROUNDDOWN(F106,1),Sublevels!$L$2:$M$21,2), "")</f>
        <v>Elite</v>
      </c>
      <c r="I106" s="16">
        <v>12</v>
      </c>
      <c r="J106" s="12">
        <f t="shared" si="21"/>
        <v>12.892225188039122</v>
      </c>
      <c r="K106" s="13" t="str">
        <f>IF(J106&lt;&gt;"", VLOOKUP(ROUNDDOWN(J106,1),Sublevels!$L$2:$M$21,2), "")</f>
        <v>Remarkable</v>
      </c>
      <c r="M106" s="16">
        <v>12</v>
      </c>
      <c r="N106" s="12">
        <f t="shared" si="22"/>
        <v>17.499999999999986</v>
      </c>
      <c r="O106" s="13" t="str">
        <f>IF(N106&lt;&gt;"", VLOOKUP(ROUNDDOWN(N106,1),Sublevels!$L$2:$M$11,2), "")</f>
        <v>Superb</v>
      </c>
    </row>
    <row r="107" spans="1:15" ht="15.75" x14ac:dyDescent="0.25">
      <c r="A107" s="16">
        <v>13</v>
      </c>
      <c r="B107" s="12">
        <f t="shared" si="19"/>
        <v>14.366488913447844</v>
      </c>
      <c r="C107" s="13" t="str">
        <f>IF(B107&lt;&gt;"", VLOOKUP(ROUNDDOWN(B107,1),Sublevels!$L$2:$M$21,2), "")</f>
        <v>Exceptional</v>
      </c>
      <c r="D107" s="22"/>
      <c r="E107" s="16">
        <v>13</v>
      </c>
      <c r="F107" s="12">
        <f t="shared" si="20"/>
        <v>21.599112609187728</v>
      </c>
      <c r="G107" s="13" t="str">
        <f>IF(F107&lt;&gt;"", VLOOKUP(ROUNDDOWN(F107,1),Sublevels!$L$2:$M$21,2), "")</f>
        <v>Elite</v>
      </c>
      <c r="I107" s="16">
        <v>13</v>
      </c>
      <c r="J107" s="12">
        <f t="shared" si="21"/>
        <v>12.972225188039122</v>
      </c>
      <c r="K107" s="13" t="str">
        <f>IF(J107&lt;&gt;"", VLOOKUP(ROUNDDOWN(J107,1),Sublevels!$L$2:$M$21,2), "")</f>
        <v>Remarkable</v>
      </c>
      <c r="M107" s="16">
        <v>13</v>
      </c>
      <c r="N107" s="12">
        <f t="shared" si="22"/>
        <v>17.666666666666654</v>
      </c>
      <c r="O107" s="13" t="str">
        <f>IF(N107&lt;&gt;"", VLOOKUP(ROUNDDOWN(N107,1),Sublevels!$L$2:$M$11,2), "")</f>
        <v>Superb</v>
      </c>
    </row>
    <row r="108" spans="1:15" ht="15.75" x14ac:dyDescent="0.25">
      <c r="A108" s="16">
        <v>14</v>
      </c>
      <c r="B108" s="12">
        <f t="shared" si="19"/>
        <v>14.463576292088621</v>
      </c>
      <c r="C108" s="13" t="str">
        <f>IF(B108&lt;&gt;"", VLOOKUP(ROUNDDOWN(B108,1),Sublevels!$L$2:$M$21,2), "")</f>
        <v>Exceptional</v>
      </c>
      <c r="D108" s="22"/>
      <c r="E108" s="16">
        <v>14</v>
      </c>
      <c r="F108" s="12">
        <f t="shared" si="20"/>
        <v>21.849112609187728</v>
      </c>
      <c r="G108" s="13" t="str">
        <f>IF(F108&lt;&gt;"", VLOOKUP(ROUNDDOWN(F108,1),Sublevels!$L$2:$M$21,2), "")</f>
        <v>Elite</v>
      </c>
      <c r="I108" s="16">
        <v>14</v>
      </c>
      <c r="J108" s="12">
        <f t="shared" si="21"/>
        <v>13.052225188039122</v>
      </c>
      <c r="K108" s="13" t="str">
        <f>IF(J108&lt;&gt;"", VLOOKUP(ROUNDDOWN(J108,1),Sublevels!$L$2:$M$21,2), "")</f>
        <v>Wonderful</v>
      </c>
      <c r="M108" s="16">
        <v>14</v>
      </c>
      <c r="N108" s="12">
        <f t="shared" si="22"/>
        <v>17.833333333333321</v>
      </c>
      <c r="O108" s="13" t="str">
        <f>IF(N108&lt;&gt;"", VLOOKUP(ROUNDDOWN(N108,1),Sublevels!$L$2:$M$11,2), "")</f>
        <v>Superb</v>
      </c>
    </row>
    <row r="109" spans="1:15" ht="15.75" x14ac:dyDescent="0.25">
      <c r="A109" s="16">
        <v>15</v>
      </c>
      <c r="B109" s="12">
        <f t="shared" si="19"/>
        <v>14.560663670729399</v>
      </c>
      <c r="C109" s="13" t="str">
        <f>IF(B109&lt;&gt;"", VLOOKUP(ROUNDDOWN(B109,1),Sublevels!$L$2:$M$21,2), "")</f>
        <v>Exceptional</v>
      </c>
      <c r="D109" s="22"/>
      <c r="E109" s="16">
        <v>15</v>
      </c>
      <c r="F109" s="12">
        <f t="shared" si="20"/>
        <v>22.099112609187728</v>
      </c>
      <c r="G109" s="13" t="str">
        <f>IF(F109&lt;&gt;"", VLOOKUP(ROUNDDOWN(F109,1),Sublevels!$L$2:$M$21,2), "")</f>
        <v>Elite</v>
      </c>
      <c r="I109" s="16">
        <v>15</v>
      </c>
      <c r="J109" s="12">
        <f t="shared" si="21"/>
        <v>13.132225188039122</v>
      </c>
      <c r="K109" s="13" t="str">
        <f>IF(J109&lt;&gt;"", VLOOKUP(ROUNDDOWN(J109,1),Sublevels!$L$2:$M$21,2), "")</f>
        <v>Wonderful</v>
      </c>
      <c r="M109" s="16">
        <v>15</v>
      </c>
      <c r="N109" s="12">
        <f t="shared" si="22"/>
        <v>17.999999999999989</v>
      </c>
      <c r="O109" s="13" t="str">
        <f>IF(N109&lt;&gt;"", VLOOKUP(ROUNDDOWN(N109,1),Sublevels!$L$2:$M$11,2), "")</f>
        <v>Superb</v>
      </c>
    </row>
    <row r="110" spans="1:15" ht="15.75" x14ac:dyDescent="0.25">
      <c r="A110" s="16">
        <v>16</v>
      </c>
      <c r="B110" s="12">
        <f t="shared" si="19"/>
        <v>14.657751049370177</v>
      </c>
      <c r="C110" s="13" t="str">
        <f>IF(B110&lt;&gt;"", VLOOKUP(ROUNDDOWN(B110,1),Sublevels!$L$2:$M$21,2), "")</f>
        <v>Exceptional</v>
      </c>
      <c r="D110" s="22"/>
      <c r="E110" s="16">
        <v>16</v>
      </c>
      <c r="F110" s="12">
        <f t="shared" si="20"/>
        <v>22.349112609187728</v>
      </c>
      <c r="G110" s="13" t="str">
        <f>IF(F110&lt;&gt;"", VLOOKUP(ROUNDDOWN(F110,1),Sublevels!$L$2:$M$21,2), "")</f>
        <v>Elite</v>
      </c>
      <c r="I110" s="16">
        <v>16</v>
      </c>
      <c r="J110" s="12">
        <f t="shared" si="21"/>
        <v>13.212225188039122</v>
      </c>
      <c r="K110" s="13" t="str">
        <f>IF(J110&lt;&gt;"", VLOOKUP(ROUNDDOWN(J110,1),Sublevels!$L$2:$M$21,2), "")</f>
        <v>Wonderful</v>
      </c>
      <c r="M110" s="16">
        <v>16</v>
      </c>
      <c r="N110" s="12">
        <f t="shared" si="22"/>
        <v>18.166666666666657</v>
      </c>
      <c r="O110" s="13" t="str">
        <f>IF(N110&lt;&gt;"", VLOOKUP(ROUNDDOWN(N110,1),Sublevels!$L$2:$M$11,2), "")</f>
        <v>Superb</v>
      </c>
    </row>
    <row r="112" spans="1:15" ht="15.75" x14ac:dyDescent="0.25">
      <c r="A112" s="33">
        <f>A90+1</f>
        <v>7</v>
      </c>
      <c r="B112" s="27">
        <f>B90+1</f>
        <v>22</v>
      </c>
      <c r="C112" s="24"/>
      <c r="D112" s="25"/>
    </row>
    <row r="113" spans="1:15" x14ac:dyDescent="0.25">
      <c r="A113" s="13" t="s">
        <v>73</v>
      </c>
      <c r="B113" s="15">
        <v>3</v>
      </c>
      <c r="C113" s="24"/>
      <c r="D113" s="25"/>
      <c r="E113" s="13" t="s">
        <v>73</v>
      </c>
      <c r="F113" s="15" t="s">
        <v>76</v>
      </c>
      <c r="G113" s="24"/>
      <c r="I113" s="13" t="s">
        <v>73</v>
      </c>
      <c r="J113" s="15">
        <v>1</v>
      </c>
      <c r="K113" s="24"/>
      <c r="M113" s="13" t="s">
        <v>73</v>
      </c>
      <c r="N113" s="15">
        <v>1</v>
      </c>
      <c r="O113" s="24"/>
    </row>
    <row r="114" spans="1:15" x14ac:dyDescent="0.25">
      <c r="A114" s="13" t="s">
        <v>95</v>
      </c>
      <c r="B114" s="23">
        <f>B110</f>
        <v>14.657751049370177</v>
      </c>
      <c r="C114" s="24"/>
      <c r="D114" s="25"/>
      <c r="E114" s="13" t="s">
        <v>95</v>
      </c>
      <c r="F114" s="23">
        <f>F110</f>
        <v>22.349112609187728</v>
      </c>
      <c r="G114" s="24"/>
      <c r="I114" s="13" t="s">
        <v>95</v>
      </c>
      <c r="J114" s="23">
        <f>J110</f>
        <v>13.212225188039122</v>
      </c>
      <c r="K114" s="24"/>
      <c r="M114" s="13" t="s">
        <v>95</v>
      </c>
      <c r="N114" s="23">
        <f>N110</f>
        <v>18.166666666666657</v>
      </c>
      <c r="O114" s="24"/>
    </row>
    <row r="115" spans="1:15" x14ac:dyDescent="0.25">
      <c r="A115" s="13" t="s">
        <v>4</v>
      </c>
      <c r="B115" s="32">
        <f>1/VLOOKUP(B113,Sublevels!A$4:H$6,A112)</f>
        <v>8.771929824561403E-2</v>
      </c>
      <c r="C115" s="24"/>
      <c r="D115" s="25"/>
      <c r="E115" s="13" t="s">
        <v>4</v>
      </c>
      <c r="F115" s="32">
        <f>1/VLOOKUP(F113,Sublevels!$A$17:$H$19,$A112)</f>
        <v>0.27027027027027023</v>
      </c>
      <c r="G115" s="24"/>
      <c r="I115" s="13" t="s">
        <v>4</v>
      </c>
      <c r="J115" s="32">
        <f>1/VLOOKUP(J113,Sublevels!$A$11:$H$12,$A112)</f>
        <v>7.2463768115942032E-2</v>
      </c>
      <c r="K115" s="24"/>
      <c r="M115" s="13" t="s">
        <v>4</v>
      </c>
      <c r="N115" s="32">
        <f>1/VLOOKUP(N113,Sublevels!$A$23:$H$24,$A112)</f>
        <v>0.16666666666666666</v>
      </c>
      <c r="O115" s="24"/>
    </row>
    <row r="116" spans="1:15" x14ac:dyDescent="0.25">
      <c r="B116" s="5"/>
      <c r="C116" s="24"/>
      <c r="D116" s="25"/>
      <c r="F116" s="5"/>
      <c r="G116" s="24"/>
      <c r="J116" s="5"/>
      <c r="K116" s="24"/>
      <c r="N116" s="5"/>
      <c r="O116" s="24"/>
    </row>
    <row r="117" spans="1:15" ht="15.75" x14ac:dyDescent="0.25">
      <c r="A117" s="16">
        <v>1</v>
      </c>
      <c r="B117" s="12">
        <f>B114+B115</f>
        <v>14.745470347615791</v>
      </c>
      <c r="C117" s="13" t="str">
        <f>IF(B117&lt;&gt;"", VLOOKUP(ROUNDDOWN(B117,1),Sublevels!$L$2:$M$21,2), "")</f>
        <v>Exceptional</v>
      </c>
      <c r="D117" s="22"/>
      <c r="E117" s="16">
        <v>1</v>
      </c>
      <c r="F117" s="12">
        <f>F114+F115</f>
        <v>22.619382879457998</v>
      </c>
      <c r="G117" s="13" t="str">
        <f>IF(F117&lt;&gt;"", VLOOKUP(ROUNDDOWN(F117,1),Sublevels!$L$2:$M$21,2), "")</f>
        <v>Elite</v>
      </c>
      <c r="I117" s="16">
        <v>1</v>
      </c>
      <c r="J117" s="12">
        <f>J114+J115</f>
        <v>13.284688956155064</v>
      </c>
      <c r="K117" s="13" t="str">
        <f>IF(J117&lt;&gt;"", VLOOKUP(ROUNDDOWN(J117,1),Sublevels!$L$2:$M$21,2), "")</f>
        <v>Wonderful</v>
      </c>
      <c r="M117" s="16">
        <v>1</v>
      </c>
      <c r="N117" s="12">
        <f>N114+N115</f>
        <v>18.333333333333325</v>
      </c>
      <c r="O117" s="13" t="str">
        <f>IF(N117&lt;&gt;"", VLOOKUP(ROUNDDOWN(N117,1),Sublevels!$L$2:$M$11,2), "")</f>
        <v>Superb</v>
      </c>
    </row>
    <row r="118" spans="1:15" ht="15.75" x14ac:dyDescent="0.25">
      <c r="A118" s="16">
        <v>2</v>
      </c>
      <c r="B118" s="12">
        <f>B117+B$115</f>
        <v>14.833189645861406</v>
      </c>
      <c r="C118" s="13" t="str">
        <f>IF(B118&lt;&gt;"", VLOOKUP(ROUNDDOWN(B118,1),Sublevels!$L$2:$M$21,2), "")</f>
        <v>Exceptional</v>
      </c>
      <c r="D118" s="22"/>
      <c r="E118" s="16">
        <v>2</v>
      </c>
      <c r="F118" s="12">
        <f>F117+F$115</f>
        <v>22.889653149728268</v>
      </c>
      <c r="G118" s="13" t="str">
        <f>IF(F118&lt;&gt;"", VLOOKUP(ROUNDDOWN(F118,1),Sublevels!$L$2:$M$21,2), "")</f>
        <v>Elite</v>
      </c>
      <c r="I118" s="16">
        <v>2</v>
      </c>
      <c r="J118" s="12">
        <f>J117+J$115</f>
        <v>13.357152724271005</v>
      </c>
      <c r="K118" s="13" t="str">
        <f>IF(J118&lt;&gt;"", VLOOKUP(ROUNDDOWN(J118,1),Sublevels!$L$2:$M$21,2), "")</f>
        <v>Wonderful</v>
      </c>
      <c r="M118" s="16">
        <v>2</v>
      </c>
      <c r="N118" s="12">
        <f>N117+N$115</f>
        <v>18.499999999999993</v>
      </c>
      <c r="O118" s="13" t="str">
        <f>IF(N118&lt;&gt;"", VLOOKUP(ROUNDDOWN(N118,1),Sublevels!$L$2:$M$11,2), "")</f>
        <v>Superb</v>
      </c>
    </row>
    <row r="119" spans="1:15" ht="15.75" x14ac:dyDescent="0.25">
      <c r="A119" s="16">
        <v>3</v>
      </c>
      <c r="B119" s="12">
        <f t="shared" ref="B119:B132" si="23">B118+B$115</f>
        <v>14.920908944107021</v>
      </c>
      <c r="C119" s="13" t="str">
        <f>IF(B119&lt;&gt;"", VLOOKUP(ROUNDDOWN(B119,1),Sublevels!$L$2:$M$21,2), "")</f>
        <v>Exceptional</v>
      </c>
      <c r="D119" s="22"/>
      <c r="E119" s="16">
        <v>3</v>
      </c>
      <c r="F119" s="12">
        <f t="shared" ref="F119:F132" si="24">F118+F$115</f>
        <v>23.159923419998538</v>
      </c>
      <c r="G119" s="13" t="str">
        <f>IF(F119&lt;&gt;"", VLOOKUP(ROUNDDOWN(F119,1),Sublevels!$L$2:$M$21,2), "")</f>
        <v>Elite</v>
      </c>
      <c r="I119" s="16">
        <v>3</v>
      </c>
      <c r="J119" s="12">
        <f t="shared" ref="J119:J132" si="25">J118+J$115</f>
        <v>13.429616492386947</v>
      </c>
      <c r="K119" s="13" t="str">
        <f>IF(J119&lt;&gt;"", VLOOKUP(ROUNDDOWN(J119,1),Sublevels!$L$2:$M$21,2), "")</f>
        <v>Wonderful</v>
      </c>
      <c r="M119" s="16">
        <v>3</v>
      </c>
      <c r="N119" s="12">
        <f t="shared" ref="N119:N132" si="26">N118+N$115</f>
        <v>18.666666666666661</v>
      </c>
      <c r="O119" s="13" t="str">
        <f>IF(N119&lt;&gt;"", VLOOKUP(ROUNDDOWN(N119,1),Sublevels!$L$2:$M$11,2), "")</f>
        <v>Superb</v>
      </c>
    </row>
    <row r="120" spans="1:15" ht="15.75" x14ac:dyDescent="0.25">
      <c r="A120" s="16">
        <v>4</v>
      </c>
      <c r="B120" s="12">
        <f t="shared" si="23"/>
        <v>15.008628242352636</v>
      </c>
      <c r="C120" s="13" t="str">
        <f>IF(B120&lt;&gt;"", VLOOKUP(ROUNDDOWN(B120,1),Sublevels!$L$2:$M$21,2), "")</f>
        <v>Sensational</v>
      </c>
      <c r="D120" s="22"/>
      <c r="E120" s="16">
        <v>4</v>
      </c>
      <c r="F120" s="12">
        <f t="shared" si="24"/>
        <v>23.430193690268808</v>
      </c>
      <c r="G120" s="13" t="str">
        <f>IF(F120&lt;&gt;"", VLOOKUP(ROUNDDOWN(F120,1),Sublevels!$L$2:$M$21,2), "")</f>
        <v>Elite</v>
      </c>
      <c r="I120" s="16">
        <v>4</v>
      </c>
      <c r="J120" s="12">
        <f t="shared" si="25"/>
        <v>13.502080260502888</v>
      </c>
      <c r="K120" s="13" t="str">
        <f>IF(J120&lt;&gt;"", VLOOKUP(ROUNDDOWN(J120,1),Sublevels!$L$2:$M$21,2), "")</f>
        <v>Wonderful</v>
      </c>
      <c r="M120" s="16">
        <v>4</v>
      </c>
      <c r="N120" s="12">
        <f t="shared" si="26"/>
        <v>18.833333333333329</v>
      </c>
      <c r="O120" s="13" t="str">
        <f>IF(N120&lt;&gt;"", VLOOKUP(ROUNDDOWN(N120,1),Sublevels!$L$2:$M$11,2), "")</f>
        <v>Superb</v>
      </c>
    </row>
    <row r="121" spans="1:15" ht="15.75" x14ac:dyDescent="0.25">
      <c r="A121" s="16">
        <v>5</v>
      </c>
      <c r="B121" s="12">
        <f t="shared" si="23"/>
        <v>15.09634754059825</v>
      </c>
      <c r="C121" s="13" t="str">
        <f>IF(B121&lt;&gt;"", VLOOKUP(ROUNDDOWN(B121,1),Sublevels!$L$2:$M$21,2), "")</f>
        <v>Sensational</v>
      </c>
      <c r="D121" s="22"/>
      <c r="E121" s="16">
        <v>5</v>
      </c>
      <c r="F121" s="12">
        <f t="shared" si="24"/>
        <v>23.700463960539079</v>
      </c>
      <c r="G121" s="13" t="str">
        <f>IF(F121&lt;&gt;"", VLOOKUP(ROUNDDOWN(F121,1),Sublevels!$L$2:$M$21,2), "")</f>
        <v>Elite</v>
      </c>
      <c r="I121" s="16">
        <v>5</v>
      </c>
      <c r="J121" s="12">
        <f t="shared" si="25"/>
        <v>13.574544028618829</v>
      </c>
      <c r="K121" s="13" t="str">
        <f>IF(J121&lt;&gt;"", VLOOKUP(ROUNDDOWN(J121,1),Sublevels!$L$2:$M$21,2), "")</f>
        <v>Wonderful</v>
      </c>
      <c r="M121" s="16">
        <v>5</v>
      </c>
      <c r="N121" s="12">
        <f t="shared" si="26"/>
        <v>18.999999999999996</v>
      </c>
      <c r="O121" s="13" t="str">
        <f>IF(N121&lt;&gt;"", VLOOKUP(ROUNDDOWN(N121,1),Sublevels!$L$2:$M$11,2), "")</f>
        <v>Superb</v>
      </c>
    </row>
    <row r="122" spans="1:15" ht="15.75" x14ac:dyDescent="0.25">
      <c r="A122" s="16">
        <v>6</v>
      </c>
      <c r="B122" s="12">
        <f t="shared" si="23"/>
        <v>15.184066838843865</v>
      </c>
      <c r="C122" s="13" t="str">
        <f>IF(B122&lt;&gt;"", VLOOKUP(ROUNDDOWN(B122,1),Sublevels!$L$2:$M$21,2), "")</f>
        <v>Sensational</v>
      </c>
      <c r="D122" s="22"/>
      <c r="E122" s="16">
        <v>6</v>
      </c>
      <c r="F122" s="12">
        <f t="shared" si="24"/>
        <v>23.970734230809349</v>
      </c>
      <c r="G122" s="13" t="str">
        <f>IF(F122&lt;&gt;"", VLOOKUP(ROUNDDOWN(F122,1),Sublevels!$L$2:$M$21,2), "")</f>
        <v>Elite</v>
      </c>
      <c r="I122" s="16">
        <v>6</v>
      </c>
      <c r="J122" s="12">
        <f t="shared" si="25"/>
        <v>13.647007796734771</v>
      </c>
      <c r="K122" s="13" t="str">
        <f>IF(J122&lt;&gt;"", VLOOKUP(ROUNDDOWN(J122,1),Sublevels!$L$2:$M$21,2), "")</f>
        <v>Wonderful</v>
      </c>
      <c r="M122" s="16">
        <v>6</v>
      </c>
      <c r="N122" s="12">
        <f t="shared" si="26"/>
        <v>19.166666666666664</v>
      </c>
      <c r="O122" s="13" t="str">
        <f>IF(N122&lt;&gt;"", VLOOKUP(ROUNDDOWN(N122,1),Sublevels!$L$2:$M$11,2), "")</f>
        <v>Superb</v>
      </c>
    </row>
    <row r="123" spans="1:15" ht="15.75" x14ac:dyDescent="0.25">
      <c r="A123" s="16">
        <v>7</v>
      </c>
      <c r="B123" s="12">
        <f t="shared" si="23"/>
        <v>15.27178613708948</v>
      </c>
      <c r="C123" s="13" t="str">
        <f>IF(B123&lt;&gt;"", VLOOKUP(ROUNDDOWN(B123,1),Sublevels!$L$2:$M$21,2), "")</f>
        <v>Sensational</v>
      </c>
      <c r="D123" s="22"/>
      <c r="E123" s="16">
        <v>7</v>
      </c>
      <c r="F123" s="12">
        <f t="shared" si="24"/>
        <v>24.241004501079619</v>
      </c>
      <c r="G123" s="13" t="str">
        <f>IF(F123&lt;&gt;"", VLOOKUP(ROUNDDOWN(F123,1),Sublevels!$L$2:$M$21,2), "")</f>
        <v>Elite</v>
      </c>
      <c r="I123" s="16">
        <v>7</v>
      </c>
      <c r="J123" s="12">
        <f t="shared" si="25"/>
        <v>13.719471564850712</v>
      </c>
      <c r="K123" s="13" t="str">
        <f>IF(J123&lt;&gt;"", VLOOKUP(ROUNDDOWN(J123,1),Sublevels!$L$2:$M$21,2), "")</f>
        <v>Wonderful</v>
      </c>
      <c r="M123" s="16">
        <v>7</v>
      </c>
      <c r="N123" s="12">
        <f t="shared" si="26"/>
        <v>19.333333333333332</v>
      </c>
      <c r="O123" s="13" t="str">
        <f>IF(N123&lt;&gt;"", VLOOKUP(ROUNDDOWN(N123,1),Sublevels!$L$2:$M$11,2), "")</f>
        <v>Superb</v>
      </c>
    </row>
    <row r="124" spans="1:15" ht="15.75" x14ac:dyDescent="0.25">
      <c r="A124" s="16">
        <v>8</v>
      </c>
      <c r="B124" s="12">
        <f t="shared" si="23"/>
        <v>15.359505435335095</v>
      </c>
      <c r="C124" s="13" t="str">
        <f>IF(B124&lt;&gt;"", VLOOKUP(ROUNDDOWN(B124,1),Sublevels!$L$2:$M$21,2), "")</f>
        <v>Sensational</v>
      </c>
      <c r="D124" s="22"/>
      <c r="E124" s="16">
        <v>8</v>
      </c>
      <c r="F124" s="12">
        <f t="shared" si="24"/>
        <v>24.511274771349889</v>
      </c>
      <c r="G124" s="13" t="str">
        <f>IF(F124&lt;&gt;"", VLOOKUP(ROUNDDOWN(F124,1),Sublevels!$L$2:$M$21,2), "")</f>
        <v>Elite</v>
      </c>
      <c r="I124" s="16">
        <v>8</v>
      </c>
      <c r="J124" s="12">
        <f t="shared" si="25"/>
        <v>13.791935332966654</v>
      </c>
      <c r="K124" s="13" t="str">
        <f>IF(J124&lt;&gt;"", VLOOKUP(ROUNDDOWN(J124,1),Sublevels!$L$2:$M$21,2), "")</f>
        <v>Wonderful</v>
      </c>
      <c r="M124" s="16">
        <v>8</v>
      </c>
      <c r="N124" s="12">
        <f t="shared" si="26"/>
        <v>19.5</v>
      </c>
      <c r="O124" s="13" t="str">
        <f>IF(N124&lt;&gt;"", VLOOKUP(ROUNDDOWN(N124,1),Sublevels!$L$2:$M$11,2), "")</f>
        <v>Superb</v>
      </c>
    </row>
    <row r="125" spans="1:15" ht="15.75" x14ac:dyDescent="0.25">
      <c r="A125" s="16">
        <v>9</v>
      </c>
      <c r="B125" s="12">
        <f t="shared" si="23"/>
        <v>15.447224733580709</v>
      </c>
      <c r="C125" s="13" t="str">
        <f>IF(B125&lt;&gt;"", VLOOKUP(ROUNDDOWN(B125,1),Sublevels!$L$2:$M$21,2), "")</f>
        <v>Sensational</v>
      </c>
      <c r="D125" s="22"/>
      <c r="E125" s="16">
        <v>9</v>
      </c>
      <c r="F125" s="12">
        <f t="shared" si="24"/>
        <v>24.781545041620159</v>
      </c>
      <c r="G125" s="13" t="str">
        <f>IF(F125&lt;&gt;"", VLOOKUP(ROUNDDOWN(F125,1),Sublevels!$L$2:$M$21,2), "")</f>
        <v>Elite</v>
      </c>
      <c r="I125" s="16">
        <v>9</v>
      </c>
      <c r="J125" s="12">
        <f t="shared" si="25"/>
        <v>13.864399101082595</v>
      </c>
      <c r="K125" s="13" t="str">
        <f>IF(J125&lt;&gt;"", VLOOKUP(ROUNDDOWN(J125,1),Sublevels!$L$2:$M$21,2), "")</f>
        <v>Wonderful</v>
      </c>
      <c r="M125" s="16">
        <v>9</v>
      </c>
      <c r="N125" s="12">
        <f t="shared" si="26"/>
        <v>19.666666666666668</v>
      </c>
      <c r="O125" s="13" t="str">
        <f>IF(N125&lt;&gt;"", VLOOKUP(ROUNDDOWN(N125,1),Sublevels!$L$2:$M$11,2), "")</f>
        <v>Superb</v>
      </c>
    </row>
    <row r="126" spans="1:15" ht="15.75" x14ac:dyDescent="0.25">
      <c r="A126" s="16">
        <v>10</v>
      </c>
      <c r="B126" s="12">
        <f t="shared" si="23"/>
        <v>15.534944031826324</v>
      </c>
      <c r="C126" s="13" t="str">
        <f>IF(B126&lt;&gt;"", VLOOKUP(ROUNDDOWN(B126,1),Sublevels!$L$2:$M$21,2), "")</f>
        <v>Sensational</v>
      </c>
      <c r="D126" s="22"/>
      <c r="E126" s="16">
        <v>10</v>
      </c>
      <c r="F126" s="12">
        <f t="shared" si="24"/>
        <v>25.051815311890429</v>
      </c>
      <c r="G126" s="13" t="str">
        <f>IF(F126&lt;&gt;"", VLOOKUP(ROUNDDOWN(F126,1),Sublevels!$L$2:$M$21,2), "")</f>
        <v>Elite</v>
      </c>
      <c r="I126" s="16">
        <v>10</v>
      </c>
      <c r="J126" s="12">
        <f t="shared" si="25"/>
        <v>13.936862869198537</v>
      </c>
      <c r="K126" s="13" t="str">
        <f>IF(J126&lt;&gt;"", VLOOKUP(ROUNDDOWN(J126,1),Sublevels!$L$2:$M$21,2), "")</f>
        <v>Wonderful</v>
      </c>
      <c r="M126" s="16">
        <v>10</v>
      </c>
      <c r="N126" s="12">
        <f t="shared" si="26"/>
        <v>19.833333333333336</v>
      </c>
      <c r="O126" s="13" t="str">
        <f>IF(N126&lt;&gt;"", VLOOKUP(ROUNDDOWN(N126,1),Sublevels!$L$2:$M$11,2), "")</f>
        <v>Superb</v>
      </c>
    </row>
    <row r="127" spans="1:15" ht="15.75" x14ac:dyDescent="0.25">
      <c r="A127" s="16">
        <v>11</v>
      </c>
      <c r="B127" s="12">
        <f t="shared" si="23"/>
        <v>15.622663330071939</v>
      </c>
      <c r="C127" s="13" t="str">
        <f>IF(B127&lt;&gt;"", VLOOKUP(ROUNDDOWN(B127,1),Sublevels!$L$2:$M$21,2), "")</f>
        <v>Sensational</v>
      </c>
      <c r="D127" s="22"/>
      <c r="E127" s="16">
        <v>11</v>
      </c>
      <c r="F127" s="12">
        <f t="shared" si="24"/>
        <v>25.3220855821607</v>
      </c>
      <c r="G127" s="13" t="str">
        <f>IF(F127&lt;&gt;"", VLOOKUP(ROUNDDOWN(F127,1),Sublevels!$L$2:$M$21,2), "")</f>
        <v>Elite</v>
      </c>
      <c r="I127" s="16">
        <v>11</v>
      </c>
      <c r="J127" s="12">
        <f t="shared" si="25"/>
        <v>14.009326637314478</v>
      </c>
      <c r="K127" s="13" t="str">
        <f>IF(J127&lt;&gt;"", VLOOKUP(ROUNDDOWN(J127,1),Sublevels!$L$2:$M$21,2), "")</f>
        <v>Exceptional</v>
      </c>
      <c r="M127" s="16">
        <v>11</v>
      </c>
      <c r="N127" s="12">
        <f t="shared" si="26"/>
        <v>20.000000000000004</v>
      </c>
      <c r="O127" s="13" t="str">
        <f>IF(N127&lt;&gt;"", VLOOKUP(ROUNDDOWN(N127,1),Sublevels!$L$2:$M$11,2), "")</f>
        <v>Superb</v>
      </c>
    </row>
    <row r="128" spans="1:15" ht="15.75" x14ac:dyDescent="0.25">
      <c r="A128" s="16">
        <v>12</v>
      </c>
      <c r="B128" s="12">
        <f t="shared" si="23"/>
        <v>15.710382628317554</v>
      </c>
      <c r="C128" s="13" t="str">
        <f>IF(B128&lt;&gt;"", VLOOKUP(ROUNDDOWN(B128,1),Sublevels!$L$2:$M$21,2), "")</f>
        <v>Sensational</v>
      </c>
      <c r="D128" s="22"/>
      <c r="E128" s="16">
        <v>12</v>
      </c>
      <c r="F128" s="12">
        <f t="shared" si="24"/>
        <v>25.59235585243097</v>
      </c>
      <c r="G128" s="13" t="str">
        <f>IF(F128&lt;&gt;"", VLOOKUP(ROUNDDOWN(F128,1),Sublevels!$L$2:$M$21,2), "")</f>
        <v>Elite</v>
      </c>
      <c r="I128" s="16">
        <v>12</v>
      </c>
      <c r="J128" s="12">
        <f t="shared" si="25"/>
        <v>14.08179040543042</v>
      </c>
      <c r="K128" s="13" t="str">
        <f>IF(J128&lt;&gt;"", VLOOKUP(ROUNDDOWN(J128,1),Sublevels!$L$2:$M$21,2), "")</f>
        <v>Exceptional</v>
      </c>
      <c r="M128" s="16">
        <v>12</v>
      </c>
      <c r="N128" s="12">
        <f t="shared" si="26"/>
        <v>20.166666666666671</v>
      </c>
      <c r="O128" s="13" t="str">
        <f>IF(N128&lt;&gt;"", VLOOKUP(ROUNDDOWN(N128,1),Sublevels!$L$2:$M$11,2), "")</f>
        <v>Superb</v>
      </c>
    </row>
    <row r="129" spans="1:15" ht="15.75" x14ac:dyDescent="0.25">
      <c r="A129" s="16">
        <v>13</v>
      </c>
      <c r="B129" s="12">
        <f t="shared" si="23"/>
        <v>15.798101926563168</v>
      </c>
      <c r="C129" s="13" t="str">
        <f>IF(B129&lt;&gt;"", VLOOKUP(ROUNDDOWN(B129,1),Sublevels!$L$2:$M$21,2), "")</f>
        <v>Sensational</v>
      </c>
      <c r="D129" s="22"/>
      <c r="E129" s="16">
        <v>13</v>
      </c>
      <c r="F129" s="12">
        <f t="shared" si="24"/>
        <v>25.86262612270124</v>
      </c>
      <c r="G129" s="13" t="str">
        <f>IF(F129&lt;&gt;"", VLOOKUP(ROUNDDOWN(F129,1),Sublevels!$L$2:$M$21,2), "")</f>
        <v>Elite</v>
      </c>
      <c r="I129" s="16">
        <v>13</v>
      </c>
      <c r="J129" s="12">
        <f t="shared" si="25"/>
        <v>14.154254173546361</v>
      </c>
      <c r="K129" s="13" t="str">
        <f>IF(J129&lt;&gt;"", VLOOKUP(ROUNDDOWN(J129,1),Sublevels!$L$2:$M$21,2), "")</f>
        <v>Exceptional</v>
      </c>
      <c r="M129" s="16">
        <v>13</v>
      </c>
      <c r="N129" s="12">
        <f t="shared" si="26"/>
        <v>20.333333333333339</v>
      </c>
      <c r="O129" s="13" t="str">
        <f>IF(N129&lt;&gt;"", VLOOKUP(ROUNDDOWN(N129,1),Sublevels!$L$2:$M$11,2), "")</f>
        <v>Superb</v>
      </c>
    </row>
    <row r="130" spans="1:15" ht="15.75" x14ac:dyDescent="0.25">
      <c r="A130" s="16">
        <v>14</v>
      </c>
      <c r="B130" s="12">
        <f t="shared" si="23"/>
        <v>15.885821224808783</v>
      </c>
      <c r="C130" s="13" t="str">
        <f>IF(B130&lt;&gt;"", VLOOKUP(ROUNDDOWN(B130,1),Sublevels!$L$2:$M$21,2), "")</f>
        <v>Sensational</v>
      </c>
      <c r="D130" s="22"/>
      <c r="E130" s="16">
        <v>14</v>
      </c>
      <c r="F130" s="12">
        <f t="shared" si="24"/>
        <v>26.13289639297151</v>
      </c>
      <c r="G130" s="13" t="str">
        <f>IF(F130&lt;&gt;"", VLOOKUP(ROUNDDOWN(F130,1),Sublevels!$L$2:$M$21,2), "")</f>
        <v>Elite</v>
      </c>
      <c r="I130" s="16">
        <v>14</v>
      </c>
      <c r="J130" s="12">
        <f t="shared" si="25"/>
        <v>14.226717941662303</v>
      </c>
      <c r="K130" s="13" t="str">
        <f>IF(J130&lt;&gt;"", VLOOKUP(ROUNDDOWN(J130,1),Sublevels!$L$2:$M$21,2), "")</f>
        <v>Exceptional</v>
      </c>
      <c r="M130" s="16">
        <v>14</v>
      </c>
      <c r="N130" s="12">
        <f t="shared" si="26"/>
        <v>20.500000000000007</v>
      </c>
      <c r="O130" s="13" t="str">
        <f>IF(N130&lt;&gt;"", VLOOKUP(ROUNDDOWN(N130,1),Sublevels!$L$2:$M$11,2), "")</f>
        <v>Superb</v>
      </c>
    </row>
    <row r="131" spans="1:15" ht="15.75" x14ac:dyDescent="0.25">
      <c r="A131" s="16">
        <v>15</v>
      </c>
      <c r="B131" s="12">
        <f t="shared" si="23"/>
        <v>15.973540523054398</v>
      </c>
      <c r="C131" s="13" t="str">
        <f>IF(B131&lt;&gt;"", VLOOKUP(ROUNDDOWN(B131,1),Sublevels!$L$2:$M$21,2), "")</f>
        <v>Sensational</v>
      </c>
      <c r="D131" s="22"/>
      <c r="E131" s="16">
        <v>15</v>
      </c>
      <c r="F131" s="12">
        <f t="shared" si="24"/>
        <v>26.40316666324178</v>
      </c>
      <c r="G131" s="13" t="str">
        <f>IF(F131&lt;&gt;"", VLOOKUP(ROUNDDOWN(F131,1),Sublevels!$L$2:$M$21,2), "")</f>
        <v>Elite</v>
      </c>
      <c r="I131" s="16">
        <v>15</v>
      </c>
      <c r="J131" s="12">
        <f t="shared" si="25"/>
        <v>14.299181709778244</v>
      </c>
      <c r="K131" s="13" t="str">
        <f>IF(J131&lt;&gt;"", VLOOKUP(ROUNDDOWN(J131,1),Sublevels!$L$2:$M$21,2), "")</f>
        <v>Exceptional</v>
      </c>
      <c r="M131" s="16">
        <v>15</v>
      </c>
      <c r="N131" s="12">
        <f t="shared" si="26"/>
        <v>20.666666666666675</v>
      </c>
      <c r="O131" s="13" t="str">
        <f>IF(N131&lt;&gt;"", VLOOKUP(ROUNDDOWN(N131,1),Sublevels!$L$2:$M$11,2), "")</f>
        <v>Superb</v>
      </c>
    </row>
    <row r="132" spans="1:15" ht="15.75" x14ac:dyDescent="0.25">
      <c r="A132" s="16">
        <v>16</v>
      </c>
      <c r="B132" s="12">
        <f t="shared" si="23"/>
        <v>16.061259821300013</v>
      </c>
      <c r="C132" s="13" t="str">
        <f>IF(B132&lt;&gt;"", VLOOKUP(ROUNDDOWN(B132,1),Sublevels!$L$2:$M$21,2), "")</f>
        <v>Exquisite</v>
      </c>
      <c r="D132" s="22"/>
      <c r="E132" s="16">
        <v>16</v>
      </c>
      <c r="F132" s="12">
        <f t="shared" si="24"/>
        <v>26.67343693351205</v>
      </c>
      <c r="G132" s="13" t="str">
        <f>IF(F132&lt;&gt;"", VLOOKUP(ROUNDDOWN(F132,1),Sublevels!$L$2:$M$21,2), "")</f>
        <v>Elite</v>
      </c>
      <c r="I132" s="16">
        <v>16</v>
      </c>
      <c r="J132" s="12">
        <f t="shared" si="25"/>
        <v>14.371645477894186</v>
      </c>
      <c r="K132" s="13" t="str">
        <f>IF(J132&lt;&gt;"", VLOOKUP(ROUNDDOWN(J132,1),Sublevels!$L$2:$M$21,2), "")</f>
        <v>Exceptional</v>
      </c>
      <c r="M132" s="16">
        <v>16</v>
      </c>
      <c r="N132" s="12">
        <f t="shared" si="26"/>
        <v>20.833333333333343</v>
      </c>
      <c r="O132" s="13" t="str">
        <f>IF(N132&lt;&gt;"", VLOOKUP(ROUNDDOWN(N132,1),Sublevels!$L$2:$M$11,2), "")</f>
        <v>Superb</v>
      </c>
    </row>
    <row r="134" spans="1:15" ht="15.75" x14ac:dyDescent="0.25">
      <c r="A134" s="33">
        <f>A112+1</f>
        <v>8</v>
      </c>
      <c r="B134" s="27">
        <f>B112+1</f>
        <v>23</v>
      </c>
      <c r="C134" s="24"/>
      <c r="D134" s="25"/>
    </row>
    <row r="135" spans="1:15" x14ac:dyDescent="0.25">
      <c r="A135" s="13" t="s">
        <v>73</v>
      </c>
      <c r="B135" s="15">
        <v>3</v>
      </c>
      <c r="C135" s="24"/>
      <c r="D135" s="25"/>
      <c r="E135" s="13" t="s">
        <v>73</v>
      </c>
      <c r="F135" s="15" t="s">
        <v>76</v>
      </c>
      <c r="G135" s="24"/>
      <c r="I135" s="13" t="s">
        <v>73</v>
      </c>
      <c r="J135" s="15">
        <v>1</v>
      </c>
      <c r="K135" s="24"/>
      <c r="M135" s="13" t="s">
        <v>73</v>
      </c>
      <c r="N135" s="15">
        <v>1</v>
      </c>
      <c r="O135" s="24"/>
    </row>
    <row r="136" spans="1:15" x14ac:dyDescent="0.25">
      <c r="A136" s="13" t="s">
        <v>95</v>
      </c>
      <c r="B136" s="23">
        <f>B132</f>
        <v>16.061259821300013</v>
      </c>
      <c r="C136" s="24"/>
      <c r="D136" s="25"/>
      <c r="E136" s="13" t="s">
        <v>95</v>
      </c>
      <c r="F136" s="23">
        <f>F132</f>
        <v>26.67343693351205</v>
      </c>
      <c r="G136" s="24"/>
      <c r="I136" s="13" t="s">
        <v>95</v>
      </c>
      <c r="J136" s="23">
        <f>J132</f>
        <v>14.371645477894186</v>
      </c>
      <c r="K136" s="24"/>
      <c r="M136" s="13" t="s">
        <v>95</v>
      </c>
      <c r="N136" s="23">
        <f>N132</f>
        <v>20.833333333333343</v>
      </c>
      <c r="O136" s="24"/>
    </row>
    <row r="137" spans="1:15" x14ac:dyDescent="0.25">
      <c r="A137" s="13" t="s">
        <v>4</v>
      </c>
      <c r="B137" s="32">
        <f>1/VLOOKUP(B135,Sublevels!A$4:H$6,A134)</f>
        <v>7.9365079365079361E-2</v>
      </c>
      <c r="C137" s="24"/>
      <c r="D137" s="25"/>
      <c r="E137" s="13" t="s">
        <v>4</v>
      </c>
      <c r="F137" s="32">
        <f>1/VLOOKUP(F135,Sublevels!$A$17:$H$19,$A134)</f>
        <v>0.29411764705882354</v>
      </c>
      <c r="G137" s="24"/>
      <c r="I137" s="13" t="s">
        <v>4</v>
      </c>
      <c r="J137" s="32">
        <f>1/VLOOKUP(J135,Sublevels!$A$11:$H$12,$A134)</f>
        <v>6.6225165562913912E-2</v>
      </c>
      <c r="K137" s="24"/>
      <c r="M137" s="13" t="s">
        <v>4</v>
      </c>
      <c r="N137" s="32">
        <f>1/VLOOKUP(N135,Sublevels!$A$23:$H$24,$A134)</f>
        <v>0.16666666666666666</v>
      </c>
      <c r="O137" s="24"/>
    </row>
    <row r="138" spans="1:15" x14ac:dyDescent="0.25">
      <c r="B138" s="5"/>
      <c r="C138" s="24"/>
      <c r="D138" s="25"/>
      <c r="F138" s="5"/>
      <c r="G138" s="24"/>
      <c r="J138" s="5"/>
      <c r="K138" s="24"/>
      <c r="N138" s="5"/>
      <c r="O138" s="24"/>
    </row>
    <row r="139" spans="1:15" ht="15.75" x14ac:dyDescent="0.25">
      <c r="A139" s="16">
        <v>1</v>
      </c>
      <c r="B139" s="12">
        <f>B136+B137</f>
        <v>16.140624900665092</v>
      </c>
      <c r="C139" s="13" t="str">
        <f>IF(B139&lt;&gt;"", VLOOKUP(ROUNDDOWN(B139,1),Sublevels!$L$2:$M$21,2), "")</f>
        <v>Exquisite</v>
      </c>
      <c r="D139" s="22"/>
      <c r="E139" s="16">
        <v>1</v>
      </c>
      <c r="F139" s="12">
        <f>F136+F137</f>
        <v>26.967554580570873</v>
      </c>
      <c r="G139" s="13" t="str">
        <f>IF(F139&lt;&gt;"", VLOOKUP(ROUNDDOWN(F139,1),Sublevels!$L$2:$M$21,2), "")</f>
        <v>Elite</v>
      </c>
      <c r="I139" s="16">
        <v>1</v>
      </c>
      <c r="J139" s="12">
        <f>J136+J137</f>
        <v>14.437870643457099</v>
      </c>
      <c r="K139" s="13" t="str">
        <f>IF(J139&lt;&gt;"", VLOOKUP(ROUNDDOWN(J139,1),Sublevels!$L$2:$M$21,2), "")</f>
        <v>Exceptional</v>
      </c>
      <c r="M139" s="16">
        <v>1</v>
      </c>
      <c r="N139" s="12">
        <f>N136+N137</f>
        <v>21.000000000000011</v>
      </c>
      <c r="O139" s="13" t="str">
        <f>IF(N139&lt;&gt;"", VLOOKUP(ROUNDDOWN(N139,1),Sublevels!$L$2:$M$11,2), "")</f>
        <v>Superb</v>
      </c>
    </row>
    <row r="140" spans="1:15" ht="15.75" x14ac:dyDescent="0.25">
      <c r="A140" s="16">
        <v>2</v>
      </c>
      <c r="B140" s="12">
        <f>B139+B$137</f>
        <v>16.219989980030171</v>
      </c>
      <c r="C140" s="13" t="str">
        <f>IF(B140&lt;&gt;"", VLOOKUP(ROUNDDOWN(B140,1),Sublevels!$L$2:$M$21,2), "")</f>
        <v>Exquisite</v>
      </c>
      <c r="D140" s="22"/>
      <c r="E140" s="16">
        <v>2</v>
      </c>
      <c r="F140" s="12">
        <f>F139+F$137</f>
        <v>27.261672227629695</v>
      </c>
      <c r="G140" s="13" t="str">
        <f>IF(F140&lt;&gt;"", VLOOKUP(ROUNDDOWN(F140,1),Sublevels!$L$2:$M$21,2), "")</f>
        <v>Elite</v>
      </c>
      <c r="I140" s="16">
        <v>2</v>
      </c>
      <c r="J140" s="12">
        <f>J139+J$137</f>
        <v>14.504095809020013</v>
      </c>
      <c r="K140" s="13" t="str">
        <f>IF(J140&lt;&gt;"", VLOOKUP(ROUNDDOWN(J140,1),Sublevels!$L$2:$M$21,2), "")</f>
        <v>Exceptional</v>
      </c>
      <c r="M140" s="16">
        <v>2</v>
      </c>
      <c r="N140" s="12">
        <f>N139+N$137</f>
        <v>21.166666666666679</v>
      </c>
      <c r="O140" s="13" t="str">
        <f>IF(N140&lt;&gt;"", VLOOKUP(ROUNDDOWN(N140,1),Sublevels!$L$2:$M$11,2), "")</f>
        <v>Superb</v>
      </c>
    </row>
    <row r="141" spans="1:15" ht="15.75" x14ac:dyDescent="0.25">
      <c r="A141" s="16">
        <v>3</v>
      </c>
      <c r="B141" s="12">
        <f t="shared" ref="B141:B154" si="27">B140+B$137</f>
        <v>16.29935505939525</v>
      </c>
      <c r="C141" s="13" t="str">
        <f>IF(B141&lt;&gt;"", VLOOKUP(ROUNDDOWN(B141,1),Sublevels!$L$2:$M$21,2), "")</f>
        <v>Exquisite</v>
      </c>
      <c r="D141" s="22"/>
      <c r="E141" s="16">
        <v>3</v>
      </c>
      <c r="F141" s="12">
        <f t="shared" ref="F141:F154" si="28">F140+F$137</f>
        <v>27.555789874688518</v>
      </c>
      <c r="G141" s="13" t="str">
        <f>IF(F141&lt;&gt;"", VLOOKUP(ROUNDDOWN(F141,1),Sublevels!$L$2:$M$21,2), "")</f>
        <v>Elite</v>
      </c>
      <c r="I141" s="16">
        <v>3</v>
      </c>
      <c r="J141" s="12">
        <f t="shared" ref="J141:J154" si="29">J140+J$137</f>
        <v>14.570320974582927</v>
      </c>
      <c r="K141" s="13" t="str">
        <f>IF(J141&lt;&gt;"", VLOOKUP(ROUNDDOWN(J141,1),Sublevels!$L$2:$M$21,2), "")</f>
        <v>Exceptional</v>
      </c>
      <c r="M141" s="16">
        <v>3</v>
      </c>
      <c r="N141" s="12">
        <f t="shared" ref="N141:N154" si="30">N140+N$137</f>
        <v>21.333333333333346</v>
      </c>
      <c r="O141" s="13" t="str">
        <f>IF(N141&lt;&gt;"", VLOOKUP(ROUNDDOWN(N141,1),Sublevels!$L$2:$M$11,2), "")</f>
        <v>Superb</v>
      </c>
    </row>
    <row r="142" spans="1:15" ht="15.75" x14ac:dyDescent="0.25">
      <c r="A142" s="16">
        <v>4</v>
      </c>
      <c r="B142" s="12">
        <f>B141+B$137</f>
        <v>16.378720138760329</v>
      </c>
      <c r="C142" s="13" t="str">
        <f>IF(B142&lt;&gt;"", VLOOKUP(ROUNDDOWN(B142,1),Sublevels!$L$2:$M$21,2), "")</f>
        <v>Exquisite</v>
      </c>
      <c r="D142" s="22"/>
      <c r="E142" s="16">
        <v>4</v>
      </c>
      <c r="F142" s="12">
        <f>F141+F$137</f>
        <v>27.84990752174734</v>
      </c>
      <c r="G142" s="13" t="str">
        <f>IF(F142&lt;&gt;"", VLOOKUP(ROUNDDOWN(F142,1),Sublevels!$L$2:$M$21,2), "")</f>
        <v>Elite</v>
      </c>
      <c r="I142" s="16">
        <v>4</v>
      </c>
      <c r="J142" s="12">
        <f t="shared" si="29"/>
        <v>14.636546140145841</v>
      </c>
      <c r="K142" s="13" t="str">
        <f>IF(J142&lt;&gt;"", VLOOKUP(ROUNDDOWN(J142,1),Sublevels!$L$2:$M$21,2), "")</f>
        <v>Exceptional</v>
      </c>
      <c r="M142" s="16">
        <v>4</v>
      </c>
      <c r="N142" s="12">
        <f t="shared" si="30"/>
        <v>21.500000000000014</v>
      </c>
      <c r="O142" s="13" t="str">
        <f>IF(N142&lt;&gt;"", VLOOKUP(ROUNDDOWN(N142,1),Sublevels!$L$2:$M$11,2), "")</f>
        <v>Superb</v>
      </c>
    </row>
    <row r="143" spans="1:15" ht="15.75" x14ac:dyDescent="0.25">
      <c r="A143" s="16">
        <v>5</v>
      </c>
      <c r="B143" s="12">
        <f>B142+B$137</f>
        <v>16.458085218125408</v>
      </c>
      <c r="C143" s="13" t="str">
        <f>IF(B143&lt;&gt;"", VLOOKUP(ROUNDDOWN(B143,1),Sublevels!$L$2:$M$21,2), "")</f>
        <v>Exquisite</v>
      </c>
      <c r="D143" s="22"/>
      <c r="E143" s="16">
        <v>5</v>
      </c>
      <c r="F143" s="12">
        <f>F142+F$137</f>
        <v>28.144025168806163</v>
      </c>
      <c r="G143" s="13" t="str">
        <f>IF(F143&lt;&gt;"", VLOOKUP(ROUNDDOWN(F143,1),Sublevels!$L$2:$M$21,2), "")</f>
        <v>Elite</v>
      </c>
      <c r="I143" s="16">
        <v>5</v>
      </c>
      <c r="J143" s="12">
        <f t="shared" si="29"/>
        <v>14.702771305708755</v>
      </c>
      <c r="K143" s="13" t="str">
        <f>IF(J143&lt;&gt;"", VLOOKUP(ROUNDDOWN(J143,1),Sublevels!$L$2:$M$21,2), "")</f>
        <v>Exceptional</v>
      </c>
      <c r="M143" s="16">
        <v>5</v>
      </c>
      <c r="N143" s="12">
        <f t="shared" si="30"/>
        <v>21.666666666666682</v>
      </c>
      <c r="O143" s="13" t="str">
        <f>IF(N143&lt;&gt;"", VLOOKUP(ROUNDDOWN(N143,1),Sublevels!$L$2:$M$11,2), "")</f>
        <v>Superb</v>
      </c>
    </row>
    <row r="144" spans="1:15" ht="15.75" x14ac:dyDescent="0.25">
      <c r="A144" s="16">
        <v>6</v>
      </c>
      <c r="B144" s="12">
        <f>B143+B$137</f>
        <v>16.537450297490487</v>
      </c>
      <c r="C144" s="13" t="str">
        <f>IF(B144&lt;&gt;"", VLOOKUP(ROUNDDOWN(B144,1),Sublevels!$L$2:$M$21,2), "")</f>
        <v>Exquisite</v>
      </c>
      <c r="D144" s="22"/>
      <c r="E144" s="16">
        <v>6</v>
      </c>
      <c r="F144" s="12">
        <f>F143+F$137</f>
        <v>28.438142815864985</v>
      </c>
      <c r="G144" s="13" t="str">
        <f>IF(F144&lt;&gt;"", VLOOKUP(ROUNDDOWN(F144,1),Sublevels!$L$2:$M$21,2), "")</f>
        <v>Elite</v>
      </c>
      <c r="I144" s="16">
        <v>6</v>
      </c>
      <c r="J144" s="12">
        <f t="shared" si="29"/>
        <v>14.768996471271668</v>
      </c>
      <c r="K144" s="13" t="str">
        <f>IF(J144&lt;&gt;"", VLOOKUP(ROUNDDOWN(J144,1),Sublevels!$L$2:$M$21,2), "")</f>
        <v>Exceptional</v>
      </c>
      <c r="M144" s="16">
        <v>6</v>
      </c>
      <c r="N144" s="12">
        <f t="shared" si="30"/>
        <v>21.83333333333335</v>
      </c>
      <c r="O144" s="13" t="str">
        <f>IF(N144&lt;&gt;"", VLOOKUP(ROUNDDOWN(N144,1),Sublevels!$L$2:$M$11,2), "")</f>
        <v>Superb</v>
      </c>
    </row>
    <row r="145" spans="1:15" ht="15.75" x14ac:dyDescent="0.25">
      <c r="A145" s="16">
        <v>7</v>
      </c>
      <c r="B145" s="12">
        <f>B144+B$137</f>
        <v>16.616815376855566</v>
      </c>
      <c r="C145" s="13" t="str">
        <f>IF(B145&lt;&gt;"", VLOOKUP(ROUNDDOWN(B145,1),Sublevels!$L$2:$M$21,2), "")</f>
        <v>Exquisite</v>
      </c>
      <c r="D145" s="22"/>
      <c r="E145" s="16">
        <v>7</v>
      </c>
      <c r="F145" s="12">
        <f t="shared" si="28"/>
        <v>28.732260462923808</v>
      </c>
      <c r="G145" s="13" t="str">
        <f>IF(F145&lt;&gt;"", VLOOKUP(ROUNDDOWN(F145,1),Sublevels!$L$2:$M$21,2), "")</f>
        <v>Elite</v>
      </c>
      <c r="I145" s="16">
        <v>7</v>
      </c>
      <c r="J145" s="12">
        <f t="shared" si="29"/>
        <v>14.835221636834582</v>
      </c>
      <c r="K145" s="13" t="str">
        <f>IF(J145&lt;&gt;"", VLOOKUP(ROUNDDOWN(J145,1),Sublevels!$L$2:$M$21,2), "")</f>
        <v>Exceptional</v>
      </c>
      <c r="M145" s="16">
        <v>7</v>
      </c>
      <c r="N145" s="12">
        <f t="shared" si="30"/>
        <v>22.000000000000018</v>
      </c>
      <c r="O145" s="13" t="str">
        <f>IF(N145&lt;&gt;"", VLOOKUP(ROUNDDOWN(N145,1),Sublevels!$L$2:$M$11,2), "")</f>
        <v>Superb</v>
      </c>
    </row>
    <row r="146" spans="1:15" ht="15.75" x14ac:dyDescent="0.25">
      <c r="A146" s="16">
        <v>8</v>
      </c>
      <c r="B146" s="12">
        <f>B145+B$137</f>
        <v>16.696180456220645</v>
      </c>
      <c r="C146" s="13" t="str">
        <f>IF(B146&lt;&gt;"", VLOOKUP(ROUNDDOWN(B146,1),Sublevels!$L$2:$M$21,2), "")</f>
        <v>Exquisite</v>
      </c>
      <c r="D146" s="22"/>
      <c r="E146" s="16">
        <v>8</v>
      </c>
      <c r="F146" s="12">
        <f t="shared" si="28"/>
        <v>29.02637810998263</v>
      </c>
      <c r="G146" s="13" t="str">
        <f>IF(F146&lt;&gt;"", VLOOKUP(ROUNDDOWN(F146,1),Sublevels!$L$2:$M$21,2), "")</f>
        <v>Elite</v>
      </c>
      <c r="I146" s="16">
        <v>8</v>
      </c>
      <c r="J146" s="12">
        <f t="shared" si="29"/>
        <v>14.901446802397496</v>
      </c>
      <c r="K146" s="13" t="str">
        <f>IF(J146&lt;&gt;"", VLOOKUP(ROUNDDOWN(J146,1),Sublevels!$L$2:$M$21,2), "")</f>
        <v>Exceptional</v>
      </c>
      <c r="M146" s="16">
        <v>8</v>
      </c>
      <c r="N146" s="12">
        <f t="shared" si="30"/>
        <v>22.166666666666686</v>
      </c>
      <c r="O146" s="13" t="str">
        <f>IF(N146&lt;&gt;"", VLOOKUP(ROUNDDOWN(N146,1),Sublevels!$L$2:$M$11,2), "")</f>
        <v>Superb</v>
      </c>
    </row>
    <row r="147" spans="1:15" ht="15.75" x14ac:dyDescent="0.25">
      <c r="A147" s="16">
        <v>9</v>
      </c>
      <c r="B147" s="12">
        <f t="shared" si="27"/>
        <v>16.775545535585724</v>
      </c>
      <c r="C147" s="13" t="str">
        <f>IF(B147&lt;&gt;"", VLOOKUP(ROUNDDOWN(B147,1),Sublevels!$L$2:$M$21,2), "")</f>
        <v>Exquisite</v>
      </c>
      <c r="D147" s="22"/>
      <c r="E147" s="16">
        <v>9</v>
      </c>
      <c r="F147" s="12">
        <f t="shared" si="28"/>
        <v>29.320495757041453</v>
      </c>
      <c r="G147" s="13" t="str">
        <f>IF(F147&lt;&gt;"", VLOOKUP(ROUNDDOWN(F147,1),Sublevels!$L$2:$M$21,2), "")</f>
        <v>Elite</v>
      </c>
      <c r="I147" s="16">
        <v>9</v>
      </c>
      <c r="J147" s="12">
        <f t="shared" si="29"/>
        <v>14.96767196796041</v>
      </c>
      <c r="K147" s="13" t="str">
        <f>IF(J147&lt;&gt;"", VLOOKUP(ROUNDDOWN(J147,1),Sublevels!$L$2:$M$21,2), "")</f>
        <v>Exceptional</v>
      </c>
      <c r="M147" s="16">
        <v>9</v>
      </c>
      <c r="N147" s="12">
        <f t="shared" si="30"/>
        <v>22.333333333333353</v>
      </c>
      <c r="O147" s="13" t="str">
        <f>IF(N147&lt;&gt;"", VLOOKUP(ROUNDDOWN(N147,1),Sublevels!$L$2:$M$11,2), "")</f>
        <v>Superb</v>
      </c>
    </row>
    <row r="148" spans="1:15" ht="15.75" x14ac:dyDescent="0.25">
      <c r="A148" s="16">
        <v>10</v>
      </c>
      <c r="B148" s="12">
        <f t="shared" si="27"/>
        <v>16.854910614950803</v>
      </c>
      <c r="C148" s="13" t="str">
        <f>IF(B148&lt;&gt;"", VLOOKUP(ROUNDDOWN(B148,1),Sublevels!$L$2:$M$21,2), "")</f>
        <v>Exquisite</v>
      </c>
      <c r="D148" s="22"/>
      <c r="E148" s="16">
        <v>10</v>
      </c>
      <c r="F148" s="12">
        <f t="shared" si="28"/>
        <v>29.614613404100275</v>
      </c>
      <c r="G148" s="13" t="str">
        <f>IF(F148&lt;&gt;"", VLOOKUP(ROUNDDOWN(F148,1),Sublevels!$L$2:$M$21,2), "")</f>
        <v>Elite</v>
      </c>
      <c r="I148" s="16">
        <v>10</v>
      </c>
      <c r="J148" s="12">
        <f t="shared" si="29"/>
        <v>15.033897133523324</v>
      </c>
      <c r="K148" s="13" t="str">
        <f>IF(J148&lt;&gt;"", VLOOKUP(ROUNDDOWN(J148,1),Sublevels!$L$2:$M$21,2), "")</f>
        <v>Sensational</v>
      </c>
      <c r="M148" s="16">
        <v>10</v>
      </c>
      <c r="N148" s="12">
        <f t="shared" si="30"/>
        <v>22.500000000000021</v>
      </c>
      <c r="O148" s="13" t="str">
        <f>IF(N148&lt;&gt;"", VLOOKUP(ROUNDDOWN(N148,1),Sublevels!$L$2:$M$11,2), "")</f>
        <v>Superb</v>
      </c>
    </row>
    <row r="149" spans="1:15" ht="15.75" x14ac:dyDescent="0.25">
      <c r="A149" s="16">
        <v>11</v>
      </c>
      <c r="B149" s="12">
        <f t="shared" si="27"/>
        <v>16.934275694315883</v>
      </c>
      <c r="C149" s="13" t="str">
        <f>IF(B149&lt;&gt;"", VLOOKUP(ROUNDDOWN(B149,1),Sublevels!$L$2:$M$21,2), "")</f>
        <v>Exquisite</v>
      </c>
      <c r="D149" s="22"/>
      <c r="E149" s="16">
        <v>11</v>
      </c>
      <c r="F149" s="12">
        <f t="shared" si="28"/>
        <v>29.908731051159098</v>
      </c>
      <c r="G149" s="13" t="str">
        <f>IF(F149&lt;&gt;"", VLOOKUP(ROUNDDOWN(F149,1),Sublevels!$L$2:$M$21,2), "")</f>
        <v>Elite</v>
      </c>
      <c r="I149" s="16">
        <v>11</v>
      </c>
      <c r="J149" s="12">
        <f t="shared" si="29"/>
        <v>15.100122299086237</v>
      </c>
      <c r="K149" s="13" t="str">
        <f>IF(J149&lt;&gt;"", VLOOKUP(ROUNDDOWN(J149,1),Sublevels!$L$2:$M$21,2), "")</f>
        <v>Sensational</v>
      </c>
      <c r="M149" s="16">
        <v>11</v>
      </c>
      <c r="N149" s="12">
        <f t="shared" si="30"/>
        <v>22.666666666666689</v>
      </c>
      <c r="O149" s="13" t="str">
        <f>IF(N149&lt;&gt;"", VLOOKUP(ROUNDDOWN(N149,1),Sublevels!$L$2:$M$11,2), "")</f>
        <v>Superb</v>
      </c>
    </row>
    <row r="150" spans="1:15" ht="15.75" x14ac:dyDescent="0.25">
      <c r="A150" s="16">
        <v>12</v>
      </c>
      <c r="B150" s="12">
        <f t="shared" si="27"/>
        <v>17.013640773680962</v>
      </c>
      <c r="C150" s="13" t="str">
        <f>IF(B150&lt;&gt;"", VLOOKUP(ROUNDDOWN(B150,1),Sublevels!$L$2:$M$21,2), "")</f>
        <v>Masterful</v>
      </c>
      <c r="D150" s="22"/>
      <c r="E150" s="16">
        <v>12</v>
      </c>
      <c r="F150" s="12">
        <f t="shared" si="28"/>
        <v>30.20284869821792</v>
      </c>
      <c r="G150" s="13" t="str">
        <f>IF(F150&lt;&gt;"", VLOOKUP(ROUNDDOWN(F150,1),Sublevels!$L$2:$M$21,2), "")</f>
        <v>Elite</v>
      </c>
      <c r="I150" s="16">
        <v>12</v>
      </c>
      <c r="J150" s="12">
        <f t="shared" si="29"/>
        <v>15.166347464649151</v>
      </c>
      <c r="K150" s="13" t="str">
        <f>IF(J150&lt;&gt;"", VLOOKUP(ROUNDDOWN(J150,1),Sublevels!$L$2:$M$21,2), "")</f>
        <v>Sensational</v>
      </c>
      <c r="M150" s="16">
        <v>12</v>
      </c>
      <c r="N150" s="12">
        <f t="shared" si="30"/>
        <v>22.833333333333357</v>
      </c>
      <c r="O150" s="13" t="str">
        <f>IF(N150&lt;&gt;"", VLOOKUP(ROUNDDOWN(N150,1),Sublevels!$L$2:$M$11,2), "")</f>
        <v>Superb</v>
      </c>
    </row>
    <row r="151" spans="1:15" ht="15.75" x14ac:dyDescent="0.25">
      <c r="A151" s="16">
        <v>13</v>
      </c>
      <c r="B151" s="12">
        <f t="shared" si="27"/>
        <v>17.093005853046041</v>
      </c>
      <c r="C151" s="13" t="str">
        <f>IF(B151&lt;&gt;"", VLOOKUP(ROUNDDOWN(B151,1),Sublevels!$L$2:$M$21,2), "")</f>
        <v>Masterful</v>
      </c>
      <c r="D151" s="22"/>
      <c r="E151" s="16">
        <v>13</v>
      </c>
      <c r="F151" s="12">
        <f t="shared" si="28"/>
        <v>30.496966345276743</v>
      </c>
      <c r="G151" s="13" t="str">
        <f>IF(F151&lt;&gt;"", VLOOKUP(ROUNDDOWN(F151,1),Sublevels!$L$2:$M$21,2), "")</f>
        <v>Elite</v>
      </c>
      <c r="I151" s="16">
        <v>13</v>
      </c>
      <c r="J151" s="12">
        <f t="shared" si="29"/>
        <v>15.232572630212065</v>
      </c>
      <c r="K151" s="13" t="str">
        <f>IF(J151&lt;&gt;"", VLOOKUP(ROUNDDOWN(J151,1),Sublevels!$L$2:$M$21,2), "")</f>
        <v>Sensational</v>
      </c>
      <c r="M151" s="16">
        <v>13</v>
      </c>
      <c r="N151" s="12">
        <f t="shared" si="30"/>
        <v>23.000000000000025</v>
      </c>
      <c r="O151" s="13" t="str">
        <f>IF(N151&lt;&gt;"", VLOOKUP(ROUNDDOWN(N151,1),Sublevels!$L$2:$M$11,2), "")</f>
        <v>Superb</v>
      </c>
    </row>
    <row r="152" spans="1:15" ht="15.75" x14ac:dyDescent="0.25">
      <c r="A152" s="16">
        <v>14</v>
      </c>
      <c r="B152" s="12">
        <f t="shared" si="27"/>
        <v>17.17237093241112</v>
      </c>
      <c r="C152" s="13" t="str">
        <f>IF(B152&lt;&gt;"", VLOOKUP(ROUNDDOWN(B152,1),Sublevels!$L$2:$M$21,2), "")</f>
        <v>Masterful</v>
      </c>
      <c r="D152" s="22"/>
      <c r="E152" s="16">
        <v>14</v>
      </c>
      <c r="F152" s="12">
        <f t="shared" si="28"/>
        <v>30.791083992335565</v>
      </c>
      <c r="G152" s="13" t="str">
        <f>IF(F152&lt;&gt;"", VLOOKUP(ROUNDDOWN(F152,1),Sublevels!$L$2:$M$21,2), "")</f>
        <v>Elite</v>
      </c>
      <c r="I152" s="16">
        <v>14</v>
      </c>
      <c r="J152" s="12">
        <f t="shared" si="29"/>
        <v>15.298797795774979</v>
      </c>
      <c r="K152" s="13" t="str">
        <f>IF(J152&lt;&gt;"", VLOOKUP(ROUNDDOWN(J152,1),Sublevels!$L$2:$M$21,2), "")</f>
        <v>Sensational</v>
      </c>
      <c r="M152" s="16">
        <v>14</v>
      </c>
      <c r="N152" s="12">
        <f t="shared" si="30"/>
        <v>23.166666666666693</v>
      </c>
      <c r="O152" s="13" t="str">
        <f>IF(N152&lt;&gt;"", VLOOKUP(ROUNDDOWN(N152,1),Sublevels!$L$2:$M$11,2), "")</f>
        <v>Superb</v>
      </c>
    </row>
    <row r="153" spans="1:15" ht="15.75" x14ac:dyDescent="0.25">
      <c r="A153" s="16">
        <v>15</v>
      </c>
      <c r="B153" s="12">
        <f t="shared" si="27"/>
        <v>17.251736011776199</v>
      </c>
      <c r="C153" s="13" t="str">
        <f>IF(B153&lt;&gt;"", VLOOKUP(ROUNDDOWN(B153,1),Sublevels!$L$2:$M$21,2), "")</f>
        <v>Masterful</v>
      </c>
      <c r="D153" s="22"/>
      <c r="E153" s="16">
        <v>15</v>
      </c>
      <c r="F153" s="12">
        <f t="shared" si="28"/>
        <v>31.085201639394388</v>
      </c>
      <c r="G153" s="13" t="str">
        <f>IF(F153&lt;&gt;"", VLOOKUP(ROUNDDOWN(F153,1),Sublevels!$L$2:$M$21,2), "")</f>
        <v>Elite</v>
      </c>
      <c r="I153" s="16">
        <v>15</v>
      </c>
      <c r="J153" s="12">
        <f t="shared" si="29"/>
        <v>15.365022961337893</v>
      </c>
      <c r="K153" s="13" t="str">
        <f>IF(J153&lt;&gt;"", VLOOKUP(ROUNDDOWN(J153,1),Sublevels!$L$2:$M$21,2), "")</f>
        <v>Sensational</v>
      </c>
      <c r="M153" s="16">
        <v>15</v>
      </c>
      <c r="N153" s="12">
        <f t="shared" si="30"/>
        <v>23.333333333333361</v>
      </c>
      <c r="O153" s="13" t="str">
        <f>IF(N153&lt;&gt;"", VLOOKUP(ROUNDDOWN(N153,1),Sublevels!$L$2:$M$11,2), "")</f>
        <v>Superb</v>
      </c>
    </row>
    <row r="154" spans="1:15" ht="15.75" x14ac:dyDescent="0.25">
      <c r="A154" s="16">
        <v>16</v>
      </c>
      <c r="B154" s="12">
        <f t="shared" si="27"/>
        <v>17.331101091141278</v>
      </c>
      <c r="C154" s="13" t="str">
        <f>IF(B154&lt;&gt;"", VLOOKUP(ROUNDDOWN(B154,1),Sublevels!$L$2:$M$21,2), "")</f>
        <v>Masterful</v>
      </c>
      <c r="D154" s="22"/>
      <c r="E154" s="16">
        <v>16</v>
      </c>
      <c r="F154" s="12">
        <f t="shared" si="28"/>
        <v>31.37931928645321</v>
      </c>
      <c r="G154" s="13" t="str">
        <f>IF(F154&lt;&gt;"", VLOOKUP(ROUNDDOWN(F154,1),Sublevels!$L$2:$M$21,2), "")</f>
        <v>Elite</v>
      </c>
      <c r="I154" s="16">
        <v>16</v>
      </c>
      <c r="J154" s="12">
        <f t="shared" si="29"/>
        <v>15.431248126900806</v>
      </c>
      <c r="K154" s="13" t="str">
        <f>IF(J154&lt;&gt;"", VLOOKUP(ROUNDDOWN(J154,1),Sublevels!$L$2:$M$21,2), "")</f>
        <v>Sensational</v>
      </c>
      <c r="M154" s="16">
        <v>16</v>
      </c>
      <c r="N154" s="12">
        <f t="shared" si="30"/>
        <v>23.500000000000028</v>
      </c>
      <c r="O154" s="13" t="str">
        <f>IF(N154&lt;&gt;"", VLOOKUP(ROUNDDOWN(N154,1),Sublevels!$L$2:$M$11,2), "")</f>
        <v>Superb</v>
      </c>
    </row>
  </sheetData>
  <conditionalFormatting sqref="B28:B29 F6:F7 E5:E24 D5:D45 D67">
    <cfRule type="containsText" dxfId="1669" priority="660" operator="containsText" text="WK">
      <formula>NOT(ISERROR(SEARCH("WK",B5)))</formula>
    </cfRule>
  </conditionalFormatting>
  <conditionalFormatting sqref="B28:B29 F6:F7 E5:E24 D5:D45 D67">
    <cfRule type="containsText" dxfId="1668" priority="651" operator="containsText" text="Stam">
      <formula>NOT(ISERROR(SEARCH("Stam",B5)))</formula>
    </cfRule>
    <cfRule type="containsText" dxfId="1667" priority="652" operator="containsText" text="Fielding">
      <formula>NOT(ISERROR(SEARCH("Fielding",B5)))</formula>
    </cfRule>
    <cfRule type="containsText" dxfId="1666" priority="653" operator="containsText" text="Conc">
      <formula>NOT(ISERROR(SEARCH("Conc",B5)))</formula>
    </cfRule>
    <cfRule type="containsText" dxfId="1665" priority="654" operator="containsText" text="Cons">
      <formula>NOT(ISERROR(SEARCH("Cons",B5)))</formula>
    </cfRule>
    <cfRule type="containsText" dxfId="1664" priority="655" operator="containsText" text="No pop">
      <formula>NOT(ISERROR(SEARCH("No pop",B5)))</formula>
    </cfRule>
    <cfRule type="containsText" dxfId="1663" priority="656" operator="containsText" text="Bowling">
      <formula>NOT(ISERROR(SEARCH("Bowling",B5)))</formula>
    </cfRule>
    <cfRule type="containsText" dxfId="1662" priority="657" operator="containsText" text="Batting">
      <formula>NOT(ISERROR(SEARCH("Batting",B5)))</formula>
    </cfRule>
    <cfRule type="beginsWith" dxfId="1661" priority="658" operator="beginsWith" text="Batting">
      <formula>LEFT(B5,7)="Batting"</formula>
    </cfRule>
    <cfRule type="cellIs" dxfId="1660" priority="659" operator="equal">
      <formula>"Batting"</formula>
    </cfRule>
  </conditionalFormatting>
  <conditionalFormatting sqref="F28:F29 E28:E44">
    <cfRule type="containsText" dxfId="1659" priority="650" operator="containsText" text="WK">
      <formula>NOT(ISERROR(SEARCH("WK",E28)))</formula>
    </cfRule>
  </conditionalFormatting>
  <conditionalFormatting sqref="F28:F29 E28:E44">
    <cfRule type="containsText" dxfId="1658" priority="641" operator="containsText" text="Stam">
      <formula>NOT(ISERROR(SEARCH("Stam",E28)))</formula>
    </cfRule>
    <cfRule type="containsText" dxfId="1657" priority="642" operator="containsText" text="Fielding">
      <formula>NOT(ISERROR(SEARCH("Fielding",E28)))</formula>
    </cfRule>
    <cfRule type="containsText" dxfId="1656" priority="643" operator="containsText" text="Conc">
      <formula>NOT(ISERROR(SEARCH("Conc",E28)))</formula>
    </cfRule>
    <cfRule type="containsText" dxfId="1655" priority="644" operator="containsText" text="Cons">
      <formula>NOT(ISERROR(SEARCH("Cons",E28)))</formula>
    </cfRule>
    <cfRule type="containsText" dxfId="1654" priority="645" operator="containsText" text="No pop">
      <formula>NOT(ISERROR(SEARCH("No pop",E28)))</formula>
    </cfRule>
    <cfRule type="containsText" dxfId="1653" priority="646" operator="containsText" text="Bowling">
      <formula>NOT(ISERROR(SEARCH("Bowling",E28)))</formula>
    </cfRule>
    <cfRule type="containsText" dxfId="1652" priority="647" operator="containsText" text="Batting">
      <formula>NOT(ISERROR(SEARCH("Batting",E28)))</formula>
    </cfRule>
    <cfRule type="beginsWith" dxfId="1651" priority="648" operator="beginsWith" text="Batting">
      <formula>LEFT(E28,7)="Batting"</formula>
    </cfRule>
    <cfRule type="cellIs" dxfId="1650" priority="649" operator="equal">
      <formula>"Batting"</formula>
    </cfRule>
  </conditionalFormatting>
  <conditionalFormatting sqref="J6:J7 I5:I24">
    <cfRule type="containsText" dxfId="1649" priority="640" operator="containsText" text="WK">
      <formula>NOT(ISERROR(SEARCH("WK",I5)))</formula>
    </cfRule>
  </conditionalFormatting>
  <conditionalFormatting sqref="J6:J7 I5:I24">
    <cfRule type="containsText" dxfId="1648" priority="631" operator="containsText" text="Stam">
      <formula>NOT(ISERROR(SEARCH("Stam",I5)))</formula>
    </cfRule>
    <cfRule type="containsText" dxfId="1647" priority="632" operator="containsText" text="Fielding">
      <formula>NOT(ISERROR(SEARCH("Fielding",I5)))</formula>
    </cfRule>
    <cfRule type="containsText" dxfId="1646" priority="633" operator="containsText" text="Conc">
      <formula>NOT(ISERROR(SEARCH("Conc",I5)))</formula>
    </cfRule>
    <cfRule type="containsText" dxfId="1645" priority="634" operator="containsText" text="Cons">
      <formula>NOT(ISERROR(SEARCH("Cons",I5)))</formula>
    </cfRule>
    <cfRule type="containsText" dxfId="1644" priority="635" operator="containsText" text="No pop">
      <formula>NOT(ISERROR(SEARCH("No pop",I5)))</formula>
    </cfRule>
    <cfRule type="containsText" dxfId="1643" priority="636" operator="containsText" text="Bowling">
      <formula>NOT(ISERROR(SEARCH("Bowling",I5)))</formula>
    </cfRule>
    <cfRule type="containsText" dxfId="1642" priority="637" operator="containsText" text="Batting">
      <formula>NOT(ISERROR(SEARCH("Batting",I5)))</formula>
    </cfRule>
    <cfRule type="beginsWith" dxfId="1641" priority="638" operator="beginsWith" text="Batting">
      <formula>LEFT(I5,7)="Batting"</formula>
    </cfRule>
    <cfRule type="cellIs" dxfId="1640" priority="639" operator="equal">
      <formula>"Batting"</formula>
    </cfRule>
  </conditionalFormatting>
  <conditionalFormatting sqref="J28:J29 I26:I44">
    <cfRule type="containsText" dxfId="1639" priority="630" operator="containsText" text="WK">
      <formula>NOT(ISERROR(SEARCH("WK",I26)))</formula>
    </cfRule>
  </conditionalFormatting>
  <conditionalFormatting sqref="J28:J29 I26:I44">
    <cfRule type="containsText" dxfId="1638" priority="621" operator="containsText" text="Stam">
      <formula>NOT(ISERROR(SEARCH("Stam",I26)))</formula>
    </cfRule>
    <cfRule type="containsText" dxfId="1637" priority="622" operator="containsText" text="Fielding">
      <formula>NOT(ISERROR(SEARCH("Fielding",I26)))</formula>
    </cfRule>
    <cfRule type="containsText" dxfId="1636" priority="623" operator="containsText" text="Conc">
      <formula>NOT(ISERROR(SEARCH("Conc",I26)))</formula>
    </cfRule>
    <cfRule type="containsText" dxfId="1635" priority="624" operator="containsText" text="Cons">
      <formula>NOT(ISERROR(SEARCH("Cons",I26)))</formula>
    </cfRule>
    <cfRule type="containsText" dxfId="1634" priority="625" operator="containsText" text="No pop">
      <formula>NOT(ISERROR(SEARCH("No pop",I26)))</formula>
    </cfRule>
    <cfRule type="containsText" dxfId="1633" priority="626" operator="containsText" text="Bowling">
      <formula>NOT(ISERROR(SEARCH("Bowling",I26)))</formula>
    </cfRule>
    <cfRule type="containsText" dxfId="1632" priority="627" operator="containsText" text="Batting">
      <formula>NOT(ISERROR(SEARCH("Batting",I26)))</formula>
    </cfRule>
    <cfRule type="beginsWith" dxfId="1631" priority="628" operator="beginsWith" text="Batting">
      <formula>LEFT(I26,7)="Batting"</formula>
    </cfRule>
    <cfRule type="cellIs" dxfId="1630" priority="629" operator="equal">
      <formula>"Batting"</formula>
    </cfRule>
  </conditionalFormatting>
  <conditionalFormatting sqref="E26:E27">
    <cfRule type="containsText" dxfId="1629" priority="620" operator="containsText" text="WK">
      <formula>NOT(ISERROR(SEARCH("WK",E26)))</formula>
    </cfRule>
  </conditionalFormatting>
  <conditionalFormatting sqref="E26:E27">
    <cfRule type="containsText" dxfId="1628" priority="611" operator="containsText" text="Stam">
      <formula>NOT(ISERROR(SEARCH("Stam",E26)))</formula>
    </cfRule>
    <cfRule type="containsText" dxfId="1627" priority="612" operator="containsText" text="Fielding">
      <formula>NOT(ISERROR(SEARCH("Fielding",E26)))</formula>
    </cfRule>
    <cfRule type="containsText" dxfId="1626" priority="613" operator="containsText" text="Conc">
      <formula>NOT(ISERROR(SEARCH("Conc",E26)))</formula>
    </cfRule>
    <cfRule type="containsText" dxfId="1625" priority="614" operator="containsText" text="Cons">
      <formula>NOT(ISERROR(SEARCH("Cons",E26)))</formula>
    </cfRule>
    <cfRule type="containsText" dxfId="1624" priority="615" operator="containsText" text="No pop">
      <formula>NOT(ISERROR(SEARCH("No pop",E26)))</formula>
    </cfRule>
    <cfRule type="containsText" dxfId="1623" priority="616" operator="containsText" text="Bowling">
      <formula>NOT(ISERROR(SEARCH("Bowling",E26)))</formula>
    </cfRule>
    <cfRule type="containsText" dxfId="1622" priority="617" operator="containsText" text="Batting">
      <formula>NOT(ISERROR(SEARCH("Batting",E26)))</formula>
    </cfRule>
    <cfRule type="beginsWith" dxfId="1621" priority="618" operator="beginsWith" text="Batting">
      <formula>LEFT(E26,7)="Batting"</formula>
    </cfRule>
    <cfRule type="cellIs" dxfId="1620" priority="619" operator="equal">
      <formula>"Batting"</formula>
    </cfRule>
  </conditionalFormatting>
  <conditionalFormatting sqref="B50:B51 E46 D46:D48 D50:D66">
    <cfRule type="containsText" dxfId="1619" priority="610" operator="containsText" text="WK">
      <formula>NOT(ISERROR(SEARCH("WK",B46)))</formula>
    </cfRule>
  </conditionalFormatting>
  <conditionalFormatting sqref="B50:B51 E46 D46:D48 D50:D66">
    <cfRule type="containsText" dxfId="1618" priority="601" operator="containsText" text="Stam">
      <formula>NOT(ISERROR(SEARCH("Stam",B46)))</formula>
    </cfRule>
    <cfRule type="containsText" dxfId="1617" priority="602" operator="containsText" text="Fielding">
      <formula>NOT(ISERROR(SEARCH("Fielding",B46)))</formula>
    </cfRule>
    <cfRule type="containsText" dxfId="1616" priority="603" operator="containsText" text="Conc">
      <formula>NOT(ISERROR(SEARCH("Conc",B46)))</formula>
    </cfRule>
    <cfRule type="containsText" dxfId="1615" priority="604" operator="containsText" text="Cons">
      <formula>NOT(ISERROR(SEARCH("Cons",B46)))</formula>
    </cfRule>
    <cfRule type="containsText" dxfId="1614" priority="605" operator="containsText" text="No pop">
      <formula>NOT(ISERROR(SEARCH("No pop",B46)))</formula>
    </cfRule>
    <cfRule type="containsText" dxfId="1613" priority="606" operator="containsText" text="Bowling">
      <formula>NOT(ISERROR(SEARCH("Bowling",B46)))</formula>
    </cfRule>
    <cfRule type="containsText" dxfId="1612" priority="607" operator="containsText" text="Batting">
      <formula>NOT(ISERROR(SEARCH("Batting",B46)))</formula>
    </cfRule>
    <cfRule type="beginsWith" dxfId="1611" priority="608" operator="beginsWith" text="Batting">
      <formula>LEFT(B46,7)="Batting"</formula>
    </cfRule>
    <cfRule type="cellIs" dxfId="1610" priority="609" operator="equal">
      <formula>"Batting"</formula>
    </cfRule>
  </conditionalFormatting>
  <conditionalFormatting sqref="F50:F51 E50:E66">
    <cfRule type="containsText" dxfId="1609" priority="600" operator="containsText" text="WK">
      <formula>NOT(ISERROR(SEARCH("WK",E50)))</formula>
    </cfRule>
  </conditionalFormatting>
  <conditionalFormatting sqref="F50:F51 E50:E66">
    <cfRule type="containsText" dxfId="1608" priority="591" operator="containsText" text="Stam">
      <formula>NOT(ISERROR(SEARCH("Stam",E50)))</formula>
    </cfRule>
    <cfRule type="containsText" dxfId="1607" priority="592" operator="containsText" text="Fielding">
      <formula>NOT(ISERROR(SEARCH("Fielding",E50)))</formula>
    </cfRule>
    <cfRule type="containsText" dxfId="1606" priority="593" operator="containsText" text="Conc">
      <formula>NOT(ISERROR(SEARCH("Conc",E50)))</formula>
    </cfRule>
    <cfRule type="containsText" dxfId="1605" priority="594" operator="containsText" text="Cons">
      <formula>NOT(ISERROR(SEARCH("Cons",E50)))</formula>
    </cfRule>
    <cfRule type="containsText" dxfId="1604" priority="595" operator="containsText" text="No pop">
      <formula>NOT(ISERROR(SEARCH("No pop",E50)))</formula>
    </cfRule>
    <cfRule type="containsText" dxfId="1603" priority="596" operator="containsText" text="Bowling">
      <formula>NOT(ISERROR(SEARCH("Bowling",E50)))</formula>
    </cfRule>
    <cfRule type="containsText" dxfId="1602" priority="597" operator="containsText" text="Batting">
      <formula>NOT(ISERROR(SEARCH("Batting",E50)))</formula>
    </cfRule>
    <cfRule type="beginsWith" dxfId="1601" priority="598" operator="beginsWith" text="Batting">
      <formula>LEFT(E50,7)="Batting"</formula>
    </cfRule>
    <cfRule type="cellIs" dxfId="1600" priority="599" operator="equal">
      <formula>"Batting"</formula>
    </cfRule>
  </conditionalFormatting>
  <conditionalFormatting sqref="I46">
    <cfRule type="containsText" dxfId="1599" priority="590" operator="containsText" text="WK">
      <formula>NOT(ISERROR(SEARCH("WK",I46)))</formula>
    </cfRule>
  </conditionalFormatting>
  <conditionalFormatting sqref="I46">
    <cfRule type="containsText" dxfId="1598" priority="581" operator="containsText" text="Stam">
      <formula>NOT(ISERROR(SEARCH("Stam",I46)))</formula>
    </cfRule>
    <cfRule type="containsText" dxfId="1597" priority="582" operator="containsText" text="Fielding">
      <formula>NOT(ISERROR(SEARCH("Fielding",I46)))</formula>
    </cfRule>
    <cfRule type="containsText" dxfId="1596" priority="583" operator="containsText" text="Conc">
      <formula>NOT(ISERROR(SEARCH("Conc",I46)))</formula>
    </cfRule>
    <cfRule type="containsText" dxfId="1595" priority="584" operator="containsText" text="Cons">
      <formula>NOT(ISERROR(SEARCH("Cons",I46)))</formula>
    </cfRule>
    <cfRule type="containsText" dxfId="1594" priority="585" operator="containsText" text="No pop">
      <formula>NOT(ISERROR(SEARCH("No pop",I46)))</formula>
    </cfRule>
    <cfRule type="containsText" dxfId="1593" priority="586" operator="containsText" text="Bowling">
      <formula>NOT(ISERROR(SEARCH("Bowling",I46)))</formula>
    </cfRule>
    <cfRule type="containsText" dxfId="1592" priority="587" operator="containsText" text="Batting">
      <formula>NOT(ISERROR(SEARCH("Batting",I46)))</formula>
    </cfRule>
    <cfRule type="beginsWith" dxfId="1591" priority="588" operator="beginsWith" text="Batting">
      <formula>LEFT(I46,7)="Batting"</formula>
    </cfRule>
    <cfRule type="cellIs" dxfId="1590" priority="589" operator="equal">
      <formula>"Batting"</formula>
    </cfRule>
  </conditionalFormatting>
  <conditionalFormatting sqref="J50:J51 I48 I50:I66">
    <cfRule type="containsText" dxfId="1589" priority="580" operator="containsText" text="WK">
      <formula>NOT(ISERROR(SEARCH("WK",I48)))</formula>
    </cfRule>
  </conditionalFormatting>
  <conditionalFormatting sqref="J50:J51 I48 I50:I66">
    <cfRule type="containsText" dxfId="1588" priority="571" operator="containsText" text="Stam">
      <formula>NOT(ISERROR(SEARCH("Stam",I48)))</formula>
    </cfRule>
    <cfRule type="containsText" dxfId="1587" priority="572" operator="containsText" text="Fielding">
      <formula>NOT(ISERROR(SEARCH("Fielding",I48)))</formula>
    </cfRule>
    <cfRule type="containsText" dxfId="1586" priority="573" operator="containsText" text="Conc">
      <formula>NOT(ISERROR(SEARCH("Conc",I48)))</formula>
    </cfRule>
    <cfRule type="containsText" dxfId="1585" priority="574" operator="containsText" text="Cons">
      <formula>NOT(ISERROR(SEARCH("Cons",I48)))</formula>
    </cfRule>
    <cfRule type="containsText" dxfId="1584" priority="575" operator="containsText" text="No pop">
      <formula>NOT(ISERROR(SEARCH("No pop",I48)))</formula>
    </cfRule>
    <cfRule type="containsText" dxfId="1583" priority="576" operator="containsText" text="Bowling">
      <formula>NOT(ISERROR(SEARCH("Bowling",I48)))</formula>
    </cfRule>
    <cfRule type="containsText" dxfId="1582" priority="577" operator="containsText" text="Batting">
      <formula>NOT(ISERROR(SEARCH("Batting",I48)))</formula>
    </cfRule>
    <cfRule type="beginsWith" dxfId="1581" priority="578" operator="beginsWith" text="Batting">
      <formula>LEFT(I48,7)="Batting"</formula>
    </cfRule>
    <cfRule type="cellIs" dxfId="1580" priority="579" operator="equal">
      <formula>"Batting"</formula>
    </cfRule>
  </conditionalFormatting>
  <conditionalFormatting sqref="E48">
    <cfRule type="containsText" dxfId="1579" priority="570" operator="containsText" text="WK">
      <formula>NOT(ISERROR(SEARCH("WK",E48)))</formula>
    </cfRule>
  </conditionalFormatting>
  <conditionalFormatting sqref="E48">
    <cfRule type="containsText" dxfId="1578" priority="561" operator="containsText" text="Stam">
      <formula>NOT(ISERROR(SEARCH("Stam",E48)))</formula>
    </cfRule>
    <cfRule type="containsText" dxfId="1577" priority="562" operator="containsText" text="Fielding">
      <formula>NOT(ISERROR(SEARCH("Fielding",E48)))</formula>
    </cfRule>
    <cfRule type="containsText" dxfId="1576" priority="563" operator="containsText" text="Conc">
      <formula>NOT(ISERROR(SEARCH("Conc",E48)))</formula>
    </cfRule>
    <cfRule type="containsText" dxfId="1575" priority="564" operator="containsText" text="Cons">
      <formula>NOT(ISERROR(SEARCH("Cons",E48)))</formula>
    </cfRule>
    <cfRule type="containsText" dxfId="1574" priority="565" operator="containsText" text="No pop">
      <formula>NOT(ISERROR(SEARCH("No pop",E48)))</formula>
    </cfRule>
    <cfRule type="containsText" dxfId="1573" priority="566" operator="containsText" text="Bowling">
      <formula>NOT(ISERROR(SEARCH("Bowling",E48)))</formula>
    </cfRule>
    <cfRule type="containsText" dxfId="1572" priority="567" operator="containsText" text="Batting">
      <formula>NOT(ISERROR(SEARCH("Batting",E48)))</formula>
    </cfRule>
    <cfRule type="beginsWith" dxfId="1571" priority="568" operator="beginsWith" text="Batting">
      <formula>LEFT(E48,7)="Batting"</formula>
    </cfRule>
    <cfRule type="cellIs" dxfId="1570" priority="569" operator="equal">
      <formula>"Batting"</formula>
    </cfRule>
  </conditionalFormatting>
  <conditionalFormatting sqref="B72:B73 E68 D68:D70 D72:D88">
    <cfRule type="containsText" dxfId="1569" priority="560" operator="containsText" text="WK">
      <formula>NOT(ISERROR(SEARCH("WK",B68)))</formula>
    </cfRule>
  </conditionalFormatting>
  <conditionalFormatting sqref="B72:B73 E68 D68:D70 D72:D88">
    <cfRule type="containsText" dxfId="1568" priority="551" operator="containsText" text="Stam">
      <formula>NOT(ISERROR(SEARCH("Stam",B68)))</formula>
    </cfRule>
    <cfRule type="containsText" dxfId="1567" priority="552" operator="containsText" text="Fielding">
      <formula>NOT(ISERROR(SEARCH("Fielding",B68)))</formula>
    </cfRule>
    <cfRule type="containsText" dxfId="1566" priority="553" operator="containsText" text="Conc">
      <formula>NOT(ISERROR(SEARCH("Conc",B68)))</formula>
    </cfRule>
    <cfRule type="containsText" dxfId="1565" priority="554" operator="containsText" text="Cons">
      <formula>NOT(ISERROR(SEARCH("Cons",B68)))</formula>
    </cfRule>
    <cfRule type="containsText" dxfId="1564" priority="555" operator="containsText" text="No pop">
      <formula>NOT(ISERROR(SEARCH("No pop",B68)))</formula>
    </cfRule>
    <cfRule type="containsText" dxfId="1563" priority="556" operator="containsText" text="Bowling">
      <formula>NOT(ISERROR(SEARCH("Bowling",B68)))</formula>
    </cfRule>
    <cfRule type="containsText" dxfId="1562" priority="557" operator="containsText" text="Batting">
      <formula>NOT(ISERROR(SEARCH("Batting",B68)))</formula>
    </cfRule>
    <cfRule type="beginsWith" dxfId="1561" priority="558" operator="beginsWith" text="Batting">
      <formula>LEFT(B68,7)="Batting"</formula>
    </cfRule>
    <cfRule type="cellIs" dxfId="1560" priority="559" operator="equal">
      <formula>"Batting"</formula>
    </cfRule>
  </conditionalFormatting>
  <conditionalFormatting sqref="F72:F73 E72:E88">
    <cfRule type="containsText" dxfId="1559" priority="550" operator="containsText" text="WK">
      <formula>NOT(ISERROR(SEARCH("WK",E72)))</formula>
    </cfRule>
  </conditionalFormatting>
  <conditionalFormatting sqref="F72:F73 E72:E88">
    <cfRule type="containsText" dxfId="1558" priority="541" operator="containsText" text="Stam">
      <formula>NOT(ISERROR(SEARCH("Stam",E72)))</formula>
    </cfRule>
    <cfRule type="containsText" dxfId="1557" priority="542" operator="containsText" text="Fielding">
      <formula>NOT(ISERROR(SEARCH("Fielding",E72)))</formula>
    </cfRule>
    <cfRule type="containsText" dxfId="1556" priority="543" operator="containsText" text="Conc">
      <formula>NOT(ISERROR(SEARCH("Conc",E72)))</formula>
    </cfRule>
    <cfRule type="containsText" dxfId="1555" priority="544" operator="containsText" text="Cons">
      <formula>NOT(ISERROR(SEARCH("Cons",E72)))</formula>
    </cfRule>
    <cfRule type="containsText" dxfId="1554" priority="545" operator="containsText" text="No pop">
      <formula>NOT(ISERROR(SEARCH("No pop",E72)))</formula>
    </cfRule>
    <cfRule type="containsText" dxfId="1553" priority="546" operator="containsText" text="Bowling">
      <formula>NOT(ISERROR(SEARCH("Bowling",E72)))</formula>
    </cfRule>
    <cfRule type="containsText" dxfId="1552" priority="547" operator="containsText" text="Batting">
      <formula>NOT(ISERROR(SEARCH("Batting",E72)))</formula>
    </cfRule>
    <cfRule type="beginsWith" dxfId="1551" priority="548" operator="beginsWith" text="Batting">
      <formula>LEFT(E72,7)="Batting"</formula>
    </cfRule>
    <cfRule type="cellIs" dxfId="1550" priority="549" operator="equal">
      <formula>"Batting"</formula>
    </cfRule>
  </conditionalFormatting>
  <conditionalFormatting sqref="I68">
    <cfRule type="containsText" dxfId="1549" priority="540" operator="containsText" text="WK">
      <formula>NOT(ISERROR(SEARCH("WK",I68)))</formula>
    </cfRule>
  </conditionalFormatting>
  <conditionalFormatting sqref="I68">
    <cfRule type="containsText" dxfId="1548" priority="531" operator="containsText" text="Stam">
      <formula>NOT(ISERROR(SEARCH("Stam",I68)))</formula>
    </cfRule>
    <cfRule type="containsText" dxfId="1547" priority="532" operator="containsText" text="Fielding">
      <formula>NOT(ISERROR(SEARCH("Fielding",I68)))</formula>
    </cfRule>
    <cfRule type="containsText" dxfId="1546" priority="533" operator="containsText" text="Conc">
      <formula>NOT(ISERROR(SEARCH("Conc",I68)))</formula>
    </cfRule>
    <cfRule type="containsText" dxfId="1545" priority="534" operator="containsText" text="Cons">
      <formula>NOT(ISERROR(SEARCH("Cons",I68)))</formula>
    </cfRule>
    <cfRule type="containsText" dxfId="1544" priority="535" operator="containsText" text="No pop">
      <formula>NOT(ISERROR(SEARCH("No pop",I68)))</formula>
    </cfRule>
    <cfRule type="containsText" dxfId="1543" priority="536" operator="containsText" text="Bowling">
      <formula>NOT(ISERROR(SEARCH("Bowling",I68)))</formula>
    </cfRule>
    <cfRule type="containsText" dxfId="1542" priority="537" operator="containsText" text="Batting">
      <formula>NOT(ISERROR(SEARCH("Batting",I68)))</formula>
    </cfRule>
    <cfRule type="beginsWith" dxfId="1541" priority="538" operator="beginsWith" text="Batting">
      <formula>LEFT(I68,7)="Batting"</formula>
    </cfRule>
    <cfRule type="cellIs" dxfId="1540" priority="539" operator="equal">
      <formula>"Batting"</formula>
    </cfRule>
  </conditionalFormatting>
  <conditionalFormatting sqref="J72:J73 I70 I72:I88">
    <cfRule type="containsText" dxfId="1539" priority="530" operator="containsText" text="WK">
      <formula>NOT(ISERROR(SEARCH("WK",I70)))</formula>
    </cfRule>
  </conditionalFormatting>
  <conditionalFormatting sqref="J72:J73 I70 I72:I88">
    <cfRule type="containsText" dxfId="1538" priority="521" operator="containsText" text="Stam">
      <formula>NOT(ISERROR(SEARCH("Stam",I70)))</formula>
    </cfRule>
    <cfRule type="containsText" dxfId="1537" priority="522" operator="containsText" text="Fielding">
      <formula>NOT(ISERROR(SEARCH("Fielding",I70)))</formula>
    </cfRule>
    <cfRule type="containsText" dxfId="1536" priority="523" operator="containsText" text="Conc">
      <formula>NOT(ISERROR(SEARCH("Conc",I70)))</formula>
    </cfRule>
    <cfRule type="containsText" dxfId="1535" priority="524" operator="containsText" text="Cons">
      <formula>NOT(ISERROR(SEARCH("Cons",I70)))</formula>
    </cfRule>
    <cfRule type="containsText" dxfId="1534" priority="525" operator="containsText" text="No pop">
      <formula>NOT(ISERROR(SEARCH("No pop",I70)))</formula>
    </cfRule>
    <cfRule type="containsText" dxfId="1533" priority="526" operator="containsText" text="Bowling">
      <formula>NOT(ISERROR(SEARCH("Bowling",I70)))</formula>
    </cfRule>
    <cfRule type="containsText" dxfId="1532" priority="527" operator="containsText" text="Batting">
      <formula>NOT(ISERROR(SEARCH("Batting",I70)))</formula>
    </cfRule>
    <cfRule type="beginsWith" dxfId="1531" priority="528" operator="beginsWith" text="Batting">
      <formula>LEFT(I70,7)="Batting"</formula>
    </cfRule>
    <cfRule type="cellIs" dxfId="1530" priority="529" operator="equal">
      <formula>"Batting"</formula>
    </cfRule>
  </conditionalFormatting>
  <conditionalFormatting sqref="E70">
    <cfRule type="containsText" dxfId="1529" priority="520" operator="containsText" text="WK">
      <formula>NOT(ISERROR(SEARCH("WK",E70)))</formula>
    </cfRule>
  </conditionalFormatting>
  <conditionalFormatting sqref="E70">
    <cfRule type="containsText" dxfId="1528" priority="511" operator="containsText" text="Stam">
      <formula>NOT(ISERROR(SEARCH("Stam",E70)))</formula>
    </cfRule>
    <cfRule type="containsText" dxfId="1527" priority="512" operator="containsText" text="Fielding">
      <formula>NOT(ISERROR(SEARCH("Fielding",E70)))</formula>
    </cfRule>
    <cfRule type="containsText" dxfId="1526" priority="513" operator="containsText" text="Conc">
      <formula>NOT(ISERROR(SEARCH("Conc",E70)))</formula>
    </cfRule>
    <cfRule type="containsText" dxfId="1525" priority="514" operator="containsText" text="Cons">
      <formula>NOT(ISERROR(SEARCH("Cons",E70)))</formula>
    </cfRule>
    <cfRule type="containsText" dxfId="1524" priority="515" operator="containsText" text="No pop">
      <formula>NOT(ISERROR(SEARCH("No pop",E70)))</formula>
    </cfRule>
    <cfRule type="containsText" dxfId="1523" priority="516" operator="containsText" text="Bowling">
      <formula>NOT(ISERROR(SEARCH("Bowling",E70)))</formula>
    </cfRule>
    <cfRule type="containsText" dxfId="1522" priority="517" operator="containsText" text="Batting">
      <formula>NOT(ISERROR(SEARCH("Batting",E70)))</formula>
    </cfRule>
    <cfRule type="beginsWith" dxfId="1521" priority="518" operator="beginsWith" text="Batting">
      <formula>LEFT(E70,7)="Batting"</formula>
    </cfRule>
    <cfRule type="cellIs" dxfId="1520" priority="519" operator="equal">
      <formula>"Batting"</formula>
    </cfRule>
  </conditionalFormatting>
  <conditionalFormatting sqref="B94:B95 E90 D90:D92 D94:D110">
    <cfRule type="containsText" dxfId="1519" priority="510" operator="containsText" text="WK">
      <formula>NOT(ISERROR(SEARCH("WK",B90)))</formula>
    </cfRule>
  </conditionalFormatting>
  <conditionalFormatting sqref="B94:B95 E90 D90:D92 D94:D110">
    <cfRule type="containsText" dxfId="1518" priority="501" operator="containsText" text="Stam">
      <formula>NOT(ISERROR(SEARCH("Stam",B90)))</formula>
    </cfRule>
    <cfRule type="containsText" dxfId="1517" priority="502" operator="containsText" text="Fielding">
      <formula>NOT(ISERROR(SEARCH("Fielding",B90)))</formula>
    </cfRule>
    <cfRule type="containsText" dxfId="1516" priority="503" operator="containsText" text="Conc">
      <formula>NOT(ISERROR(SEARCH("Conc",B90)))</formula>
    </cfRule>
    <cfRule type="containsText" dxfId="1515" priority="504" operator="containsText" text="Cons">
      <formula>NOT(ISERROR(SEARCH("Cons",B90)))</formula>
    </cfRule>
    <cfRule type="containsText" dxfId="1514" priority="505" operator="containsText" text="No pop">
      <formula>NOT(ISERROR(SEARCH("No pop",B90)))</formula>
    </cfRule>
    <cfRule type="containsText" dxfId="1513" priority="506" operator="containsText" text="Bowling">
      <formula>NOT(ISERROR(SEARCH("Bowling",B90)))</formula>
    </cfRule>
    <cfRule type="containsText" dxfId="1512" priority="507" operator="containsText" text="Batting">
      <formula>NOT(ISERROR(SEARCH("Batting",B90)))</formula>
    </cfRule>
    <cfRule type="beginsWith" dxfId="1511" priority="508" operator="beginsWith" text="Batting">
      <formula>LEFT(B90,7)="Batting"</formula>
    </cfRule>
    <cfRule type="cellIs" dxfId="1510" priority="509" operator="equal">
      <formula>"Batting"</formula>
    </cfRule>
  </conditionalFormatting>
  <conditionalFormatting sqref="F94:F95 E94:E110">
    <cfRule type="containsText" dxfId="1509" priority="500" operator="containsText" text="WK">
      <formula>NOT(ISERROR(SEARCH("WK",E94)))</formula>
    </cfRule>
  </conditionalFormatting>
  <conditionalFormatting sqref="F94:F95 E94:E110">
    <cfRule type="containsText" dxfId="1508" priority="491" operator="containsText" text="Stam">
      <formula>NOT(ISERROR(SEARCH("Stam",E94)))</formula>
    </cfRule>
    <cfRule type="containsText" dxfId="1507" priority="492" operator="containsText" text="Fielding">
      <formula>NOT(ISERROR(SEARCH("Fielding",E94)))</formula>
    </cfRule>
    <cfRule type="containsText" dxfId="1506" priority="493" operator="containsText" text="Conc">
      <formula>NOT(ISERROR(SEARCH("Conc",E94)))</formula>
    </cfRule>
    <cfRule type="containsText" dxfId="1505" priority="494" operator="containsText" text="Cons">
      <formula>NOT(ISERROR(SEARCH("Cons",E94)))</formula>
    </cfRule>
    <cfRule type="containsText" dxfId="1504" priority="495" operator="containsText" text="No pop">
      <formula>NOT(ISERROR(SEARCH("No pop",E94)))</formula>
    </cfRule>
    <cfRule type="containsText" dxfId="1503" priority="496" operator="containsText" text="Bowling">
      <formula>NOT(ISERROR(SEARCH("Bowling",E94)))</formula>
    </cfRule>
    <cfRule type="containsText" dxfId="1502" priority="497" operator="containsText" text="Batting">
      <formula>NOT(ISERROR(SEARCH("Batting",E94)))</formula>
    </cfRule>
    <cfRule type="beginsWith" dxfId="1501" priority="498" operator="beginsWith" text="Batting">
      <formula>LEFT(E94,7)="Batting"</formula>
    </cfRule>
    <cfRule type="cellIs" dxfId="1500" priority="499" operator="equal">
      <formula>"Batting"</formula>
    </cfRule>
  </conditionalFormatting>
  <conditionalFormatting sqref="I90">
    <cfRule type="containsText" dxfId="1499" priority="490" operator="containsText" text="WK">
      <formula>NOT(ISERROR(SEARCH("WK",I90)))</formula>
    </cfRule>
  </conditionalFormatting>
  <conditionalFormatting sqref="I90">
    <cfRule type="containsText" dxfId="1498" priority="481" operator="containsText" text="Stam">
      <formula>NOT(ISERROR(SEARCH("Stam",I90)))</formula>
    </cfRule>
    <cfRule type="containsText" dxfId="1497" priority="482" operator="containsText" text="Fielding">
      <formula>NOT(ISERROR(SEARCH("Fielding",I90)))</formula>
    </cfRule>
    <cfRule type="containsText" dxfId="1496" priority="483" operator="containsText" text="Conc">
      <formula>NOT(ISERROR(SEARCH("Conc",I90)))</formula>
    </cfRule>
    <cfRule type="containsText" dxfId="1495" priority="484" operator="containsText" text="Cons">
      <formula>NOT(ISERROR(SEARCH("Cons",I90)))</formula>
    </cfRule>
    <cfRule type="containsText" dxfId="1494" priority="485" operator="containsText" text="No pop">
      <formula>NOT(ISERROR(SEARCH("No pop",I90)))</formula>
    </cfRule>
    <cfRule type="containsText" dxfId="1493" priority="486" operator="containsText" text="Bowling">
      <formula>NOT(ISERROR(SEARCH("Bowling",I90)))</formula>
    </cfRule>
    <cfRule type="containsText" dxfId="1492" priority="487" operator="containsText" text="Batting">
      <formula>NOT(ISERROR(SEARCH("Batting",I90)))</formula>
    </cfRule>
    <cfRule type="beginsWith" dxfId="1491" priority="488" operator="beginsWith" text="Batting">
      <formula>LEFT(I90,7)="Batting"</formula>
    </cfRule>
    <cfRule type="cellIs" dxfId="1490" priority="489" operator="equal">
      <formula>"Batting"</formula>
    </cfRule>
  </conditionalFormatting>
  <conditionalFormatting sqref="J94:J95 I92 I94:I110">
    <cfRule type="containsText" dxfId="1489" priority="480" operator="containsText" text="WK">
      <formula>NOT(ISERROR(SEARCH("WK",I92)))</formula>
    </cfRule>
  </conditionalFormatting>
  <conditionalFormatting sqref="J94:J95 I92 I94:I110">
    <cfRule type="containsText" dxfId="1488" priority="471" operator="containsText" text="Stam">
      <formula>NOT(ISERROR(SEARCH("Stam",I92)))</formula>
    </cfRule>
    <cfRule type="containsText" dxfId="1487" priority="472" operator="containsText" text="Fielding">
      <formula>NOT(ISERROR(SEARCH("Fielding",I92)))</formula>
    </cfRule>
    <cfRule type="containsText" dxfId="1486" priority="473" operator="containsText" text="Conc">
      <formula>NOT(ISERROR(SEARCH("Conc",I92)))</formula>
    </cfRule>
    <cfRule type="containsText" dxfId="1485" priority="474" operator="containsText" text="Cons">
      <formula>NOT(ISERROR(SEARCH("Cons",I92)))</formula>
    </cfRule>
    <cfRule type="containsText" dxfId="1484" priority="475" operator="containsText" text="No pop">
      <formula>NOT(ISERROR(SEARCH("No pop",I92)))</formula>
    </cfRule>
    <cfRule type="containsText" dxfId="1483" priority="476" operator="containsText" text="Bowling">
      <formula>NOT(ISERROR(SEARCH("Bowling",I92)))</formula>
    </cfRule>
    <cfRule type="containsText" dxfId="1482" priority="477" operator="containsText" text="Batting">
      <formula>NOT(ISERROR(SEARCH("Batting",I92)))</formula>
    </cfRule>
    <cfRule type="beginsWith" dxfId="1481" priority="478" operator="beginsWith" text="Batting">
      <formula>LEFT(I92,7)="Batting"</formula>
    </cfRule>
    <cfRule type="cellIs" dxfId="1480" priority="479" operator="equal">
      <formula>"Batting"</formula>
    </cfRule>
  </conditionalFormatting>
  <conditionalFormatting sqref="E92">
    <cfRule type="containsText" dxfId="1479" priority="470" operator="containsText" text="WK">
      <formula>NOT(ISERROR(SEARCH("WK",E92)))</formula>
    </cfRule>
  </conditionalFormatting>
  <conditionalFormatting sqref="E92">
    <cfRule type="containsText" dxfId="1478" priority="461" operator="containsText" text="Stam">
      <formula>NOT(ISERROR(SEARCH("Stam",E92)))</formula>
    </cfRule>
    <cfRule type="containsText" dxfId="1477" priority="462" operator="containsText" text="Fielding">
      <formula>NOT(ISERROR(SEARCH("Fielding",E92)))</formula>
    </cfRule>
    <cfRule type="containsText" dxfId="1476" priority="463" operator="containsText" text="Conc">
      <formula>NOT(ISERROR(SEARCH("Conc",E92)))</formula>
    </cfRule>
    <cfRule type="containsText" dxfId="1475" priority="464" operator="containsText" text="Cons">
      <formula>NOT(ISERROR(SEARCH("Cons",E92)))</formula>
    </cfRule>
    <cfRule type="containsText" dxfId="1474" priority="465" operator="containsText" text="No pop">
      <formula>NOT(ISERROR(SEARCH("No pop",E92)))</formula>
    </cfRule>
    <cfRule type="containsText" dxfId="1473" priority="466" operator="containsText" text="Bowling">
      <formula>NOT(ISERROR(SEARCH("Bowling",E92)))</formula>
    </cfRule>
    <cfRule type="containsText" dxfId="1472" priority="467" operator="containsText" text="Batting">
      <formula>NOT(ISERROR(SEARCH("Batting",E92)))</formula>
    </cfRule>
    <cfRule type="beginsWith" dxfId="1471" priority="468" operator="beginsWith" text="Batting">
      <formula>LEFT(E92,7)="Batting"</formula>
    </cfRule>
    <cfRule type="cellIs" dxfId="1470" priority="469" operator="equal">
      <formula>"Batting"</formula>
    </cfRule>
  </conditionalFormatting>
  <conditionalFormatting sqref="D49">
    <cfRule type="containsText" dxfId="1469" priority="460" operator="containsText" text="WK">
      <formula>NOT(ISERROR(SEARCH("WK",D49)))</formula>
    </cfRule>
  </conditionalFormatting>
  <conditionalFormatting sqref="D49">
    <cfRule type="containsText" dxfId="1468" priority="451" operator="containsText" text="Stam">
      <formula>NOT(ISERROR(SEARCH("Stam",D49)))</formula>
    </cfRule>
    <cfRule type="containsText" dxfId="1467" priority="452" operator="containsText" text="Fielding">
      <formula>NOT(ISERROR(SEARCH("Fielding",D49)))</formula>
    </cfRule>
    <cfRule type="containsText" dxfId="1466" priority="453" operator="containsText" text="Conc">
      <formula>NOT(ISERROR(SEARCH("Conc",D49)))</formula>
    </cfRule>
    <cfRule type="containsText" dxfId="1465" priority="454" operator="containsText" text="Cons">
      <formula>NOT(ISERROR(SEARCH("Cons",D49)))</formula>
    </cfRule>
    <cfRule type="containsText" dxfId="1464" priority="455" operator="containsText" text="No pop">
      <formula>NOT(ISERROR(SEARCH("No pop",D49)))</formula>
    </cfRule>
    <cfRule type="containsText" dxfId="1463" priority="456" operator="containsText" text="Bowling">
      <formula>NOT(ISERROR(SEARCH("Bowling",D49)))</formula>
    </cfRule>
    <cfRule type="containsText" dxfId="1462" priority="457" operator="containsText" text="Batting">
      <formula>NOT(ISERROR(SEARCH("Batting",D49)))</formula>
    </cfRule>
    <cfRule type="beginsWith" dxfId="1461" priority="458" operator="beginsWith" text="Batting">
      <formula>LEFT(D49,7)="Batting"</formula>
    </cfRule>
    <cfRule type="cellIs" dxfId="1460" priority="459" operator="equal">
      <formula>"Batting"</formula>
    </cfRule>
  </conditionalFormatting>
  <conditionalFormatting sqref="I49">
    <cfRule type="containsText" dxfId="1459" priority="450" operator="containsText" text="WK">
      <formula>NOT(ISERROR(SEARCH("WK",I49)))</formula>
    </cfRule>
  </conditionalFormatting>
  <conditionalFormatting sqref="I49">
    <cfRule type="containsText" dxfId="1458" priority="441" operator="containsText" text="Stam">
      <formula>NOT(ISERROR(SEARCH("Stam",I49)))</formula>
    </cfRule>
    <cfRule type="containsText" dxfId="1457" priority="442" operator="containsText" text="Fielding">
      <formula>NOT(ISERROR(SEARCH("Fielding",I49)))</formula>
    </cfRule>
    <cfRule type="containsText" dxfId="1456" priority="443" operator="containsText" text="Conc">
      <formula>NOT(ISERROR(SEARCH("Conc",I49)))</formula>
    </cfRule>
    <cfRule type="containsText" dxfId="1455" priority="444" operator="containsText" text="Cons">
      <formula>NOT(ISERROR(SEARCH("Cons",I49)))</formula>
    </cfRule>
    <cfRule type="containsText" dxfId="1454" priority="445" operator="containsText" text="No pop">
      <formula>NOT(ISERROR(SEARCH("No pop",I49)))</formula>
    </cfRule>
    <cfRule type="containsText" dxfId="1453" priority="446" operator="containsText" text="Bowling">
      <formula>NOT(ISERROR(SEARCH("Bowling",I49)))</formula>
    </cfRule>
    <cfRule type="containsText" dxfId="1452" priority="447" operator="containsText" text="Batting">
      <formula>NOT(ISERROR(SEARCH("Batting",I49)))</formula>
    </cfRule>
    <cfRule type="beginsWith" dxfId="1451" priority="448" operator="beginsWith" text="Batting">
      <formula>LEFT(I49,7)="Batting"</formula>
    </cfRule>
    <cfRule type="cellIs" dxfId="1450" priority="449" operator="equal">
      <formula>"Batting"</formula>
    </cfRule>
  </conditionalFormatting>
  <conditionalFormatting sqref="E49">
    <cfRule type="containsText" dxfId="1449" priority="440" operator="containsText" text="WK">
      <formula>NOT(ISERROR(SEARCH("WK",E49)))</formula>
    </cfRule>
  </conditionalFormatting>
  <conditionalFormatting sqref="E49">
    <cfRule type="containsText" dxfId="1448" priority="431" operator="containsText" text="Stam">
      <formula>NOT(ISERROR(SEARCH("Stam",E49)))</formula>
    </cfRule>
    <cfRule type="containsText" dxfId="1447" priority="432" operator="containsText" text="Fielding">
      <formula>NOT(ISERROR(SEARCH("Fielding",E49)))</formula>
    </cfRule>
    <cfRule type="containsText" dxfId="1446" priority="433" operator="containsText" text="Conc">
      <formula>NOT(ISERROR(SEARCH("Conc",E49)))</formula>
    </cfRule>
    <cfRule type="containsText" dxfId="1445" priority="434" operator="containsText" text="Cons">
      <formula>NOT(ISERROR(SEARCH("Cons",E49)))</formula>
    </cfRule>
    <cfRule type="containsText" dxfId="1444" priority="435" operator="containsText" text="No pop">
      <formula>NOT(ISERROR(SEARCH("No pop",E49)))</formula>
    </cfRule>
    <cfRule type="containsText" dxfId="1443" priority="436" operator="containsText" text="Bowling">
      <formula>NOT(ISERROR(SEARCH("Bowling",E49)))</formula>
    </cfRule>
    <cfRule type="containsText" dxfId="1442" priority="437" operator="containsText" text="Batting">
      <formula>NOT(ISERROR(SEARCH("Batting",E49)))</formula>
    </cfRule>
    <cfRule type="beginsWith" dxfId="1441" priority="438" operator="beginsWith" text="Batting">
      <formula>LEFT(E49,7)="Batting"</formula>
    </cfRule>
    <cfRule type="cellIs" dxfId="1440" priority="439" operator="equal">
      <formula>"Batting"</formula>
    </cfRule>
  </conditionalFormatting>
  <conditionalFormatting sqref="D71">
    <cfRule type="containsText" dxfId="1439" priority="430" operator="containsText" text="WK">
      <formula>NOT(ISERROR(SEARCH("WK",D71)))</formula>
    </cfRule>
  </conditionalFormatting>
  <conditionalFormatting sqref="D71">
    <cfRule type="containsText" dxfId="1438" priority="421" operator="containsText" text="Stam">
      <formula>NOT(ISERROR(SEARCH("Stam",D71)))</formula>
    </cfRule>
    <cfRule type="containsText" dxfId="1437" priority="422" operator="containsText" text="Fielding">
      <formula>NOT(ISERROR(SEARCH("Fielding",D71)))</formula>
    </cfRule>
    <cfRule type="containsText" dxfId="1436" priority="423" operator="containsText" text="Conc">
      <formula>NOT(ISERROR(SEARCH("Conc",D71)))</formula>
    </cfRule>
    <cfRule type="containsText" dxfId="1435" priority="424" operator="containsText" text="Cons">
      <formula>NOT(ISERROR(SEARCH("Cons",D71)))</formula>
    </cfRule>
    <cfRule type="containsText" dxfId="1434" priority="425" operator="containsText" text="No pop">
      <formula>NOT(ISERROR(SEARCH("No pop",D71)))</formula>
    </cfRule>
    <cfRule type="containsText" dxfId="1433" priority="426" operator="containsText" text="Bowling">
      <formula>NOT(ISERROR(SEARCH("Bowling",D71)))</formula>
    </cfRule>
    <cfRule type="containsText" dxfId="1432" priority="427" operator="containsText" text="Batting">
      <formula>NOT(ISERROR(SEARCH("Batting",D71)))</formula>
    </cfRule>
    <cfRule type="beginsWith" dxfId="1431" priority="428" operator="beginsWith" text="Batting">
      <formula>LEFT(D71,7)="Batting"</formula>
    </cfRule>
    <cfRule type="cellIs" dxfId="1430" priority="429" operator="equal">
      <formula>"Batting"</formula>
    </cfRule>
  </conditionalFormatting>
  <conditionalFormatting sqref="I71">
    <cfRule type="containsText" dxfId="1429" priority="420" operator="containsText" text="WK">
      <formula>NOT(ISERROR(SEARCH("WK",I71)))</formula>
    </cfRule>
  </conditionalFormatting>
  <conditionalFormatting sqref="I71">
    <cfRule type="containsText" dxfId="1428" priority="411" operator="containsText" text="Stam">
      <formula>NOT(ISERROR(SEARCH("Stam",I71)))</formula>
    </cfRule>
    <cfRule type="containsText" dxfId="1427" priority="412" operator="containsText" text="Fielding">
      <formula>NOT(ISERROR(SEARCH("Fielding",I71)))</formula>
    </cfRule>
    <cfRule type="containsText" dxfId="1426" priority="413" operator="containsText" text="Conc">
      <formula>NOT(ISERROR(SEARCH("Conc",I71)))</formula>
    </cfRule>
    <cfRule type="containsText" dxfId="1425" priority="414" operator="containsText" text="Cons">
      <formula>NOT(ISERROR(SEARCH("Cons",I71)))</formula>
    </cfRule>
    <cfRule type="containsText" dxfId="1424" priority="415" operator="containsText" text="No pop">
      <formula>NOT(ISERROR(SEARCH("No pop",I71)))</formula>
    </cfRule>
    <cfRule type="containsText" dxfId="1423" priority="416" operator="containsText" text="Bowling">
      <formula>NOT(ISERROR(SEARCH("Bowling",I71)))</formula>
    </cfRule>
    <cfRule type="containsText" dxfId="1422" priority="417" operator="containsText" text="Batting">
      <formula>NOT(ISERROR(SEARCH("Batting",I71)))</formula>
    </cfRule>
    <cfRule type="beginsWith" dxfId="1421" priority="418" operator="beginsWith" text="Batting">
      <formula>LEFT(I71,7)="Batting"</formula>
    </cfRule>
    <cfRule type="cellIs" dxfId="1420" priority="419" operator="equal">
      <formula>"Batting"</formula>
    </cfRule>
  </conditionalFormatting>
  <conditionalFormatting sqref="E71">
    <cfRule type="containsText" dxfId="1419" priority="410" operator="containsText" text="WK">
      <formula>NOT(ISERROR(SEARCH("WK",E71)))</formula>
    </cfRule>
  </conditionalFormatting>
  <conditionalFormatting sqref="E71">
    <cfRule type="containsText" dxfId="1418" priority="401" operator="containsText" text="Stam">
      <formula>NOT(ISERROR(SEARCH("Stam",E71)))</formula>
    </cfRule>
    <cfRule type="containsText" dxfId="1417" priority="402" operator="containsText" text="Fielding">
      <formula>NOT(ISERROR(SEARCH("Fielding",E71)))</formula>
    </cfRule>
    <cfRule type="containsText" dxfId="1416" priority="403" operator="containsText" text="Conc">
      <formula>NOT(ISERROR(SEARCH("Conc",E71)))</formula>
    </cfRule>
    <cfRule type="containsText" dxfId="1415" priority="404" operator="containsText" text="Cons">
      <formula>NOT(ISERROR(SEARCH("Cons",E71)))</formula>
    </cfRule>
    <cfRule type="containsText" dxfId="1414" priority="405" operator="containsText" text="No pop">
      <formula>NOT(ISERROR(SEARCH("No pop",E71)))</formula>
    </cfRule>
    <cfRule type="containsText" dxfId="1413" priority="406" operator="containsText" text="Bowling">
      <formula>NOT(ISERROR(SEARCH("Bowling",E71)))</formula>
    </cfRule>
    <cfRule type="containsText" dxfId="1412" priority="407" operator="containsText" text="Batting">
      <formula>NOT(ISERROR(SEARCH("Batting",E71)))</formula>
    </cfRule>
    <cfRule type="beginsWith" dxfId="1411" priority="408" operator="beginsWith" text="Batting">
      <formula>LEFT(E71,7)="Batting"</formula>
    </cfRule>
    <cfRule type="cellIs" dxfId="1410" priority="409" operator="equal">
      <formula>"Batting"</formula>
    </cfRule>
  </conditionalFormatting>
  <conditionalFormatting sqref="D93">
    <cfRule type="containsText" dxfId="1409" priority="400" operator="containsText" text="WK">
      <formula>NOT(ISERROR(SEARCH("WK",D93)))</formula>
    </cfRule>
  </conditionalFormatting>
  <conditionalFormatting sqref="D93">
    <cfRule type="containsText" dxfId="1408" priority="391" operator="containsText" text="Stam">
      <formula>NOT(ISERROR(SEARCH("Stam",D93)))</formula>
    </cfRule>
    <cfRule type="containsText" dxfId="1407" priority="392" operator="containsText" text="Fielding">
      <formula>NOT(ISERROR(SEARCH("Fielding",D93)))</formula>
    </cfRule>
    <cfRule type="containsText" dxfId="1406" priority="393" operator="containsText" text="Conc">
      <formula>NOT(ISERROR(SEARCH("Conc",D93)))</formula>
    </cfRule>
    <cfRule type="containsText" dxfId="1405" priority="394" operator="containsText" text="Cons">
      <formula>NOT(ISERROR(SEARCH("Cons",D93)))</formula>
    </cfRule>
    <cfRule type="containsText" dxfId="1404" priority="395" operator="containsText" text="No pop">
      <formula>NOT(ISERROR(SEARCH("No pop",D93)))</formula>
    </cfRule>
    <cfRule type="containsText" dxfId="1403" priority="396" operator="containsText" text="Bowling">
      <formula>NOT(ISERROR(SEARCH("Bowling",D93)))</formula>
    </cfRule>
    <cfRule type="containsText" dxfId="1402" priority="397" operator="containsText" text="Batting">
      <formula>NOT(ISERROR(SEARCH("Batting",D93)))</formula>
    </cfRule>
    <cfRule type="beginsWith" dxfId="1401" priority="398" operator="beginsWith" text="Batting">
      <formula>LEFT(D93,7)="Batting"</formula>
    </cfRule>
    <cfRule type="cellIs" dxfId="1400" priority="399" operator="equal">
      <formula>"Batting"</formula>
    </cfRule>
  </conditionalFormatting>
  <conditionalFormatting sqref="I93">
    <cfRule type="containsText" dxfId="1399" priority="390" operator="containsText" text="WK">
      <formula>NOT(ISERROR(SEARCH("WK",I93)))</formula>
    </cfRule>
  </conditionalFormatting>
  <conditionalFormatting sqref="I93">
    <cfRule type="containsText" dxfId="1398" priority="381" operator="containsText" text="Stam">
      <formula>NOT(ISERROR(SEARCH("Stam",I93)))</formula>
    </cfRule>
    <cfRule type="containsText" dxfId="1397" priority="382" operator="containsText" text="Fielding">
      <formula>NOT(ISERROR(SEARCH("Fielding",I93)))</formula>
    </cfRule>
    <cfRule type="containsText" dxfId="1396" priority="383" operator="containsText" text="Conc">
      <formula>NOT(ISERROR(SEARCH("Conc",I93)))</formula>
    </cfRule>
    <cfRule type="containsText" dxfId="1395" priority="384" operator="containsText" text="Cons">
      <formula>NOT(ISERROR(SEARCH("Cons",I93)))</formula>
    </cfRule>
    <cfRule type="containsText" dxfId="1394" priority="385" operator="containsText" text="No pop">
      <formula>NOT(ISERROR(SEARCH("No pop",I93)))</formula>
    </cfRule>
    <cfRule type="containsText" dxfId="1393" priority="386" operator="containsText" text="Bowling">
      <formula>NOT(ISERROR(SEARCH("Bowling",I93)))</formula>
    </cfRule>
    <cfRule type="containsText" dxfId="1392" priority="387" operator="containsText" text="Batting">
      <formula>NOT(ISERROR(SEARCH("Batting",I93)))</formula>
    </cfRule>
    <cfRule type="beginsWith" dxfId="1391" priority="388" operator="beginsWith" text="Batting">
      <formula>LEFT(I93,7)="Batting"</formula>
    </cfRule>
    <cfRule type="cellIs" dxfId="1390" priority="389" operator="equal">
      <formula>"Batting"</formula>
    </cfRule>
  </conditionalFormatting>
  <conditionalFormatting sqref="E93">
    <cfRule type="containsText" dxfId="1389" priority="380" operator="containsText" text="WK">
      <formula>NOT(ISERROR(SEARCH("WK",E93)))</formula>
    </cfRule>
  </conditionalFormatting>
  <conditionalFormatting sqref="E93">
    <cfRule type="containsText" dxfId="1388" priority="371" operator="containsText" text="Stam">
      <formula>NOT(ISERROR(SEARCH("Stam",E93)))</formula>
    </cfRule>
    <cfRule type="containsText" dxfId="1387" priority="372" operator="containsText" text="Fielding">
      <formula>NOT(ISERROR(SEARCH("Fielding",E93)))</formula>
    </cfRule>
    <cfRule type="containsText" dxfId="1386" priority="373" operator="containsText" text="Conc">
      <formula>NOT(ISERROR(SEARCH("Conc",E93)))</formula>
    </cfRule>
    <cfRule type="containsText" dxfId="1385" priority="374" operator="containsText" text="Cons">
      <formula>NOT(ISERROR(SEARCH("Cons",E93)))</formula>
    </cfRule>
    <cfRule type="containsText" dxfId="1384" priority="375" operator="containsText" text="No pop">
      <formula>NOT(ISERROR(SEARCH("No pop",E93)))</formula>
    </cfRule>
    <cfRule type="containsText" dxfId="1383" priority="376" operator="containsText" text="Bowling">
      <formula>NOT(ISERROR(SEARCH("Bowling",E93)))</formula>
    </cfRule>
    <cfRule type="containsText" dxfId="1382" priority="377" operator="containsText" text="Batting">
      <formula>NOT(ISERROR(SEARCH("Batting",E93)))</formula>
    </cfRule>
    <cfRule type="beginsWith" dxfId="1381" priority="378" operator="beginsWith" text="Batting">
      <formula>LEFT(E93,7)="Batting"</formula>
    </cfRule>
    <cfRule type="cellIs" dxfId="1380" priority="379" operator="equal">
      <formula>"Batting"</formula>
    </cfRule>
  </conditionalFormatting>
  <conditionalFormatting sqref="B116:B117 E112 D112:D114 D116:D132">
    <cfRule type="containsText" dxfId="1379" priority="370" operator="containsText" text="WK">
      <formula>NOT(ISERROR(SEARCH("WK",B112)))</formula>
    </cfRule>
  </conditionalFormatting>
  <conditionalFormatting sqref="B116:B117 E112 D112:D114 D116:D132">
    <cfRule type="containsText" dxfId="1378" priority="361" operator="containsText" text="Stam">
      <formula>NOT(ISERROR(SEARCH("Stam",B112)))</formula>
    </cfRule>
    <cfRule type="containsText" dxfId="1377" priority="362" operator="containsText" text="Fielding">
      <formula>NOT(ISERROR(SEARCH("Fielding",B112)))</formula>
    </cfRule>
    <cfRule type="containsText" dxfId="1376" priority="363" operator="containsText" text="Conc">
      <formula>NOT(ISERROR(SEARCH("Conc",B112)))</formula>
    </cfRule>
    <cfRule type="containsText" dxfId="1375" priority="364" operator="containsText" text="Cons">
      <formula>NOT(ISERROR(SEARCH("Cons",B112)))</formula>
    </cfRule>
    <cfRule type="containsText" dxfId="1374" priority="365" operator="containsText" text="No pop">
      <formula>NOT(ISERROR(SEARCH("No pop",B112)))</formula>
    </cfRule>
    <cfRule type="containsText" dxfId="1373" priority="366" operator="containsText" text="Bowling">
      <formula>NOT(ISERROR(SEARCH("Bowling",B112)))</formula>
    </cfRule>
    <cfRule type="containsText" dxfId="1372" priority="367" operator="containsText" text="Batting">
      <formula>NOT(ISERROR(SEARCH("Batting",B112)))</formula>
    </cfRule>
    <cfRule type="beginsWith" dxfId="1371" priority="368" operator="beginsWith" text="Batting">
      <formula>LEFT(B112,7)="Batting"</formula>
    </cfRule>
    <cfRule type="cellIs" dxfId="1370" priority="369" operator="equal">
      <formula>"Batting"</formula>
    </cfRule>
  </conditionalFormatting>
  <conditionalFormatting sqref="F116:F117 E116:E132">
    <cfRule type="containsText" dxfId="1369" priority="360" operator="containsText" text="WK">
      <formula>NOT(ISERROR(SEARCH("WK",E116)))</formula>
    </cfRule>
  </conditionalFormatting>
  <conditionalFormatting sqref="F116:F117 E116:E132">
    <cfRule type="containsText" dxfId="1368" priority="351" operator="containsText" text="Stam">
      <formula>NOT(ISERROR(SEARCH("Stam",E116)))</formula>
    </cfRule>
    <cfRule type="containsText" dxfId="1367" priority="352" operator="containsText" text="Fielding">
      <formula>NOT(ISERROR(SEARCH("Fielding",E116)))</formula>
    </cfRule>
    <cfRule type="containsText" dxfId="1366" priority="353" operator="containsText" text="Conc">
      <formula>NOT(ISERROR(SEARCH("Conc",E116)))</formula>
    </cfRule>
    <cfRule type="containsText" dxfId="1365" priority="354" operator="containsText" text="Cons">
      <formula>NOT(ISERROR(SEARCH("Cons",E116)))</formula>
    </cfRule>
    <cfRule type="containsText" dxfId="1364" priority="355" operator="containsText" text="No pop">
      <formula>NOT(ISERROR(SEARCH("No pop",E116)))</formula>
    </cfRule>
    <cfRule type="containsText" dxfId="1363" priority="356" operator="containsText" text="Bowling">
      <formula>NOT(ISERROR(SEARCH("Bowling",E116)))</formula>
    </cfRule>
    <cfRule type="containsText" dxfId="1362" priority="357" operator="containsText" text="Batting">
      <formula>NOT(ISERROR(SEARCH("Batting",E116)))</formula>
    </cfRule>
    <cfRule type="beginsWith" dxfId="1361" priority="358" operator="beginsWith" text="Batting">
      <formula>LEFT(E116,7)="Batting"</formula>
    </cfRule>
    <cfRule type="cellIs" dxfId="1360" priority="359" operator="equal">
      <formula>"Batting"</formula>
    </cfRule>
  </conditionalFormatting>
  <conditionalFormatting sqref="I112">
    <cfRule type="containsText" dxfId="1359" priority="350" operator="containsText" text="WK">
      <formula>NOT(ISERROR(SEARCH("WK",I112)))</formula>
    </cfRule>
  </conditionalFormatting>
  <conditionalFormatting sqref="I112">
    <cfRule type="containsText" dxfId="1358" priority="341" operator="containsText" text="Stam">
      <formula>NOT(ISERROR(SEARCH("Stam",I112)))</formula>
    </cfRule>
    <cfRule type="containsText" dxfId="1357" priority="342" operator="containsText" text="Fielding">
      <formula>NOT(ISERROR(SEARCH("Fielding",I112)))</formula>
    </cfRule>
    <cfRule type="containsText" dxfId="1356" priority="343" operator="containsText" text="Conc">
      <formula>NOT(ISERROR(SEARCH("Conc",I112)))</formula>
    </cfRule>
    <cfRule type="containsText" dxfId="1355" priority="344" operator="containsText" text="Cons">
      <formula>NOT(ISERROR(SEARCH("Cons",I112)))</formula>
    </cfRule>
    <cfRule type="containsText" dxfId="1354" priority="345" operator="containsText" text="No pop">
      <formula>NOT(ISERROR(SEARCH("No pop",I112)))</formula>
    </cfRule>
    <cfRule type="containsText" dxfId="1353" priority="346" operator="containsText" text="Bowling">
      <formula>NOT(ISERROR(SEARCH("Bowling",I112)))</formula>
    </cfRule>
    <cfRule type="containsText" dxfId="1352" priority="347" operator="containsText" text="Batting">
      <formula>NOT(ISERROR(SEARCH("Batting",I112)))</formula>
    </cfRule>
    <cfRule type="beginsWith" dxfId="1351" priority="348" operator="beginsWith" text="Batting">
      <formula>LEFT(I112,7)="Batting"</formula>
    </cfRule>
    <cfRule type="cellIs" dxfId="1350" priority="349" operator="equal">
      <formula>"Batting"</formula>
    </cfRule>
  </conditionalFormatting>
  <conditionalFormatting sqref="J116:J117 I114 I116:I132">
    <cfRule type="containsText" dxfId="1349" priority="340" operator="containsText" text="WK">
      <formula>NOT(ISERROR(SEARCH("WK",I114)))</formula>
    </cfRule>
  </conditionalFormatting>
  <conditionalFormatting sqref="J116:J117 I114 I116:I132">
    <cfRule type="containsText" dxfId="1348" priority="331" operator="containsText" text="Stam">
      <formula>NOT(ISERROR(SEARCH("Stam",I114)))</formula>
    </cfRule>
    <cfRule type="containsText" dxfId="1347" priority="332" operator="containsText" text="Fielding">
      <formula>NOT(ISERROR(SEARCH("Fielding",I114)))</formula>
    </cfRule>
    <cfRule type="containsText" dxfId="1346" priority="333" operator="containsText" text="Conc">
      <formula>NOT(ISERROR(SEARCH("Conc",I114)))</formula>
    </cfRule>
    <cfRule type="containsText" dxfId="1345" priority="334" operator="containsText" text="Cons">
      <formula>NOT(ISERROR(SEARCH("Cons",I114)))</formula>
    </cfRule>
    <cfRule type="containsText" dxfId="1344" priority="335" operator="containsText" text="No pop">
      <formula>NOT(ISERROR(SEARCH("No pop",I114)))</formula>
    </cfRule>
    <cfRule type="containsText" dxfId="1343" priority="336" operator="containsText" text="Bowling">
      <formula>NOT(ISERROR(SEARCH("Bowling",I114)))</formula>
    </cfRule>
    <cfRule type="containsText" dxfId="1342" priority="337" operator="containsText" text="Batting">
      <formula>NOT(ISERROR(SEARCH("Batting",I114)))</formula>
    </cfRule>
    <cfRule type="beginsWith" dxfId="1341" priority="338" operator="beginsWith" text="Batting">
      <formula>LEFT(I114,7)="Batting"</formula>
    </cfRule>
    <cfRule type="cellIs" dxfId="1340" priority="339" operator="equal">
      <formula>"Batting"</formula>
    </cfRule>
  </conditionalFormatting>
  <conditionalFormatting sqref="E114">
    <cfRule type="containsText" dxfId="1339" priority="330" operator="containsText" text="WK">
      <formula>NOT(ISERROR(SEARCH("WK",E114)))</formula>
    </cfRule>
  </conditionalFormatting>
  <conditionalFormatting sqref="E114">
    <cfRule type="containsText" dxfId="1338" priority="321" operator="containsText" text="Stam">
      <formula>NOT(ISERROR(SEARCH("Stam",E114)))</formula>
    </cfRule>
    <cfRule type="containsText" dxfId="1337" priority="322" operator="containsText" text="Fielding">
      <formula>NOT(ISERROR(SEARCH("Fielding",E114)))</formula>
    </cfRule>
    <cfRule type="containsText" dxfId="1336" priority="323" operator="containsText" text="Conc">
      <formula>NOT(ISERROR(SEARCH("Conc",E114)))</formula>
    </cfRule>
    <cfRule type="containsText" dxfId="1335" priority="324" operator="containsText" text="Cons">
      <formula>NOT(ISERROR(SEARCH("Cons",E114)))</formula>
    </cfRule>
    <cfRule type="containsText" dxfId="1334" priority="325" operator="containsText" text="No pop">
      <formula>NOT(ISERROR(SEARCH("No pop",E114)))</formula>
    </cfRule>
    <cfRule type="containsText" dxfId="1333" priority="326" operator="containsText" text="Bowling">
      <formula>NOT(ISERROR(SEARCH("Bowling",E114)))</formula>
    </cfRule>
    <cfRule type="containsText" dxfId="1332" priority="327" operator="containsText" text="Batting">
      <formula>NOT(ISERROR(SEARCH("Batting",E114)))</formula>
    </cfRule>
    <cfRule type="beginsWith" dxfId="1331" priority="328" operator="beginsWith" text="Batting">
      <formula>LEFT(E114,7)="Batting"</formula>
    </cfRule>
    <cfRule type="cellIs" dxfId="1330" priority="329" operator="equal">
      <formula>"Batting"</formula>
    </cfRule>
  </conditionalFormatting>
  <conditionalFormatting sqref="D115">
    <cfRule type="containsText" dxfId="1329" priority="320" operator="containsText" text="WK">
      <formula>NOT(ISERROR(SEARCH("WK",D115)))</formula>
    </cfRule>
  </conditionalFormatting>
  <conditionalFormatting sqref="D115">
    <cfRule type="containsText" dxfId="1328" priority="311" operator="containsText" text="Stam">
      <formula>NOT(ISERROR(SEARCH("Stam",D115)))</formula>
    </cfRule>
    <cfRule type="containsText" dxfId="1327" priority="312" operator="containsText" text="Fielding">
      <formula>NOT(ISERROR(SEARCH("Fielding",D115)))</formula>
    </cfRule>
    <cfRule type="containsText" dxfId="1326" priority="313" operator="containsText" text="Conc">
      <formula>NOT(ISERROR(SEARCH("Conc",D115)))</formula>
    </cfRule>
    <cfRule type="containsText" dxfId="1325" priority="314" operator="containsText" text="Cons">
      <formula>NOT(ISERROR(SEARCH("Cons",D115)))</formula>
    </cfRule>
    <cfRule type="containsText" dxfId="1324" priority="315" operator="containsText" text="No pop">
      <formula>NOT(ISERROR(SEARCH("No pop",D115)))</formula>
    </cfRule>
    <cfRule type="containsText" dxfId="1323" priority="316" operator="containsText" text="Bowling">
      <formula>NOT(ISERROR(SEARCH("Bowling",D115)))</formula>
    </cfRule>
    <cfRule type="containsText" dxfId="1322" priority="317" operator="containsText" text="Batting">
      <formula>NOT(ISERROR(SEARCH("Batting",D115)))</formula>
    </cfRule>
    <cfRule type="beginsWith" dxfId="1321" priority="318" operator="beginsWith" text="Batting">
      <formula>LEFT(D115,7)="Batting"</formula>
    </cfRule>
    <cfRule type="cellIs" dxfId="1320" priority="319" operator="equal">
      <formula>"Batting"</formula>
    </cfRule>
  </conditionalFormatting>
  <conditionalFormatting sqref="I115">
    <cfRule type="containsText" dxfId="1319" priority="310" operator="containsText" text="WK">
      <formula>NOT(ISERROR(SEARCH("WK",I115)))</formula>
    </cfRule>
  </conditionalFormatting>
  <conditionalFormatting sqref="I115">
    <cfRule type="containsText" dxfId="1318" priority="301" operator="containsText" text="Stam">
      <formula>NOT(ISERROR(SEARCH("Stam",I115)))</formula>
    </cfRule>
    <cfRule type="containsText" dxfId="1317" priority="302" operator="containsText" text="Fielding">
      <formula>NOT(ISERROR(SEARCH("Fielding",I115)))</formula>
    </cfRule>
    <cfRule type="containsText" dxfId="1316" priority="303" operator="containsText" text="Conc">
      <formula>NOT(ISERROR(SEARCH("Conc",I115)))</formula>
    </cfRule>
    <cfRule type="containsText" dxfId="1315" priority="304" operator="containsText" text="Cons">
      <formula>NOT(ISERROR(SEARCH("Cons",I115)))</formula>
    </cfRule>
    <cfRule type="containsText" dxfId="1314" priority="305" operator="containsText" text="No pop">
      <formula>NOT(ISERROR(SEARCH("No pop",I115)))</formula>
    </cfRule>
    <cfRule type="containsText" dxfId="1313" priority="306" operator="containsText" text="Bowling">
      <formula>NOT(ISERROR(SEARCH("Bowling",I115)))</formula>
    </cfRule>
    <cfRule type="containsText" dxfId="1312" priority="307" operator="containsText" text="Batting">
      <formula>NOT(ISERROR(SEARCH("Batting",I115)))</formula>
    </cfRule>
    <cfRule type="beginsWith" dxfId="1311" priority="308" operator="beginsWith" text="Batting">
      <formula>LEFT(I115,7)="Batting"</formula>
    </cfRule>
    <cfRule type="cellIs" dxfId="1310" priority="309" operator="equal">
      <formula>"Batting"</formula>
    </cfRule>
  </conditionalFormatting>
  <conditionalFormatting sqref="E115">
    <cfRule type="containsText" dxfId="1309" priority="300" operator="containsText" text="WK">
      <formula>NOT(ISERROR(SEARCH("WK",E115)))</formula>
    </cfRule>
  </conditionalFormatting>
  <conditionalFormatting sqref="E115">
    <cfRule type="containsText" dxfId="1308" priority="291" operator="containsText" text="Stam">
      <formula>NOT(ISERROR(SEARCH("Stam",E115)))</formula>
    </cfRule>
    <cfRule type="containsText" dxfId="1307" priority="292" operator="containsText" text="Fielding">
      <formula>NOT(ISERROR(SEARCH("Fielding",E115)))</formula>
    </cfRule>
    <cfRule type="containsText" dxfId="1306" priority="293" operator="containsText" text="Conc">
      <formula>NOT(ISERROR(SEARCH("Conc",E115)))</formula>
    </cfRule>
    <cfRule type="containsText" dxfId="1305" priority="294" operator="containsText" text="Cons">
      <formula>NOT(ISERROR(SEARCH("Cons",E115)))</formula>
    </cfRule>
    <cfRule type="containsText" dxfId="1304" priority="295" operator="containsText" text="No pop">
      <formula>NOT(ISERROR(SEARCH("No pop",E115)))</formula>
    </cfRule>
    <cfRule type="containsText" dxfId="1303" priority="296" operator="containsText" text="Bowling">
      <formula>NOT(ISERROR(SEARCH("Bowling",E115)))</formula>
    </cfRule>
    <cfRule type="containsText" dxfId="1302" priority="297" operator="containsText" text="Batting">
      <formula>NOT(ISERROR(SEARCH("Batting",E115)))</formula>
    </cfRule>
    <cfRule type="beginsWith" dxfId="1301" priority="298" operator="beginsWith" text="Batting">
      <formula>LEFT(E115,7)="Batting"</formula>
    </cfRule>
    <cfRule type="cellIs" dxfId="1300" priority="299" operator="equal">
      <formula>"Batting"</formula>
    </cfRule>
  </conditionalFormatting>
  <conditionalFormatting sqref="B138:B139 E134 D134:D136 D138:D154">
    <cfRule type="containsText" dxfId="1299" priority="290" operator="containsText" text="WK">
      <formula>NOT(ISERROR(SEARCH("WK",B134)))</formula>
    </cfRule>
  </conditionalFormatting>
  <conditionalFormatting sqref="B138:B139 E134 D134:D136 D138:D154">
    <cfRule type="containsText" dxfId="1298" priority="281" operator="containsText" text="Stam">
      <formula>NOT(ISERROR(SEARCH("Stam",B134)))</formula>
    </cfRule>
    <cfRule type="containsText" dxfId="1297" priority="282" operator="containsText" text="Fielding">
      <formula>NOT(ISERROR(SEARCH("Fielding",B134)))</formula>
    </cfRule>
    <cfRule type="containsText" dxfId="1296" priority="283" operator="containsText" text="Conc">
      <formula>NOT(ISERROR(SEARCH("Conc",B134)))</formula>
    </cfRule>
    <cfRule type="containsText" dxfId="1295" priority="284" operator="containsText" text="Cons">
      <formula>NOT(ISERROR(SEARCH("Cons",B134)))</formula>
    </cfRule>
    <cfRule type="containsText" dxfId="1294" priority="285" operator="containsText" text="No pop">
      <formula>NOT(ISERROR(SEARCH("No pop",B134)))</formula>
    </cfRule>
    <cfRule type="containsText" dxfId="1293" priority="286" operator="containsText" text="Bowling">
      <formula>NOT(ISERROR(SEARCH("Bowling",B134)))</formula>
    </cfRule>
    <cfRule type="containsText" dxfId="1292" priority="287" operator="containsText" text="Batting">
      <formula>NOT(ISERROR(SEARCH("Batting",B134)))</formula>
    </cfRule>
    <cfRule type="beginsWith" dxfId="1291" priority="288" operator="beginsWith" text="Batting">
      <formula>LEFT(B134,7)="Batting"</formula>
    </cfRule>
    <cfRule type="cellIs" dxfId="1290" priority="289" operator="equal">
      <formula>"Batting"</formula>
    </cfRule>
  </conditionalFormatting>
  <conditionalFormatting sqref="F138:F139 E138:E154">
    <cfRule type="containsText" dxfId="1289" priority="280" operator="containsText" text="WK">
      <formula>NOT(ISERROR(SEARCH("WK",E138)))</formula>
    </cfRule>
  </conditionalFormatting>
  <conditionalFormatting sqref="F138:F139 E138:E154">
    <cfRule type="containsText" dxfId="1288" priority="271" operator="containsText" text="Stam">
      <formula>NOT(ISERROR(SEARCH("Stam",E138)))</formula>
    </cfRule>
    <cfRule type="containsText" dxfId="1287" priority="272" operator="containsText" text="Fielding">
      <formula>NOT(ISERROR(SEARCH("Fielding",E138)))</formula>
    </cfRule>
    <cfRule type="containsText" dxfId="1286" priority="273" operator="containsText" text="Conc">
      <formula>NOT(ISERROR(SEARCH("Conc",E138)))</formula>
    </cfRule>
    <cfRule type="containsText" dxfId="1285" priority="274" operator="containsText" text="Cons">
      <formula>NOT(ISERROR(SEARCH("Cons",E138)))</formula>
    </cfRule>
    <cfRule type="containsText" dxfId="1284" priority="275" operator="containsText" text="No pop">
      <formula>NOT(ISERROR(SEARCH("No pop",E138)))</formula>
    </cfRule>
    <cfRule type="containsText" dxfId="1283" priority="276" operator="containsText" text="Bowling">
      <formula>NOT(ISERROR(SEARCH("Bowling",E138)))</formula>
    </cfRule>
    <cfRule type="containsText" dxfId="1282" priority="277" operator="containsText" text="Batting">
      <formula>NOT(ISERROR(SEARCH("Batting",E138)))</formula>
    </cfRule>
    <cfRule type="beginsWith" dxfId="1281" priority="278" operator="beginsWith" text="Batting">
      <formula>LEFT(E138,7)="Batting"</formula>
    </cfRule>
    <cfRule type="cellIs" dxfId="1280" priority="279" operator="equal">
      <formula>"Batting"</formula>
    </cfRule>
  </conditionalFormatting>
  <conditionalFormatting sqref="I134">
    <cfRule type="containsText" dxfId="1279" priority="270" operator="containsText" text="WK">
      <formula>NOT(ISERROR(SEARCH("WK",I134)))</formula>
    </cfRule>
  </conditionalFormatting>
  <conditionalFormatting sqref="I134">
    <cfRule type="containsText" dxfId="1278" priority="261" operator="containsText" text="Stam">
      <formula>NOT(ISERROR(SEARCH("Stam",I134)))</formula>
    </cfRule>
    <cfRule type="containsText" dxfId="1277" priority="262" operator="containsText" text="Fielding">
      <formula>NOT(ISERROR(SEARCH("Fielding",I134)))</formula>
    </cfRule>
    <cfRule type="containsText" dxfId="1276" priority="263" operator="containsText" text="Conc">
      <formula>NOT(ISERROR(SEARCH("Conc",I134)))</formula>
    </cfRule>
    <cfRule type="containsText" dxfId="1275" priority="264" operator="containsText" text="Cons">
      <formula>NOT(ISERROR(SEARCH("Cons",I134)))</formula>
    </cfRule>
    <cfRule type="containsText" dxfId="1274" priority="265" operator="containsText" text="No pop">
      <formula>NOT(ISERROR(SEARCH("No pop",I134)))</formula>
    </cfRule>
    <cfRule type="containsText" dxfId="1273" priority="266" operator="containsText" text="Bowling">
      <formula>NOT(ISERROR(SEARCH("Bowling",I134)))</formula>
    </cfRule>
    <cfRule type="containsText" dxfId="1272" priority="267" operator="containsText" text="Batting">
      <formula>NOT(ISERROR(SEARCH("Batting",I134)))</formula>
    </cfRule>
    <cfRule type="beginsWith" dxfId="1271" priority="268" operator="beginsWith" text="Batting">
      <formula>LEFT(I134,7)="Batting"</formula>
    </cfRule>
    <cfRule type="cellIs" dxfId="1270" priority="269" operator="equal">
      <formula>"Batting"</formula>
    </cfRule>
  </conditionalFormatting>
  <conditionalFormatting sqref="J138:J139 I136 I138:I154">
    <cfRule type="containsText" dxfId="1269" priority="260" operator="containsText" text="WK">
      <formula>NOT(ISERROR(SEARCH("WK",I136)))</formula>
    </cfRule>
  </conditionalFormatting>
  <conditionalFormatting sqref="J138:J139 I136 I138:I154">
    <cfRule type="containsText" dxfId="1268" priority="251" operator="containsText" text="Stam">
      <formula>NOT(ISERROR(SEARCH("Stam",I136)))</formula>
    </cfRule>
    <cfRule type="containsText" dxfId="1267" priority="252" operator="containsText" text="Fielding">
      <formula>NOT(ISERROR(SEARCH("Fielding",I136)))</formula>
    </cfRule>
    <cfRule type="containsText" dxfId="1266" priority="253" operator="containsText" text="Conc">
      <formula>NOT(ISERROR(SEARCH("Conc",I136)))</formula>
    </cfRule>
    <cfRule type="containsText" dxfId="1265" priority="254" operator="containsText" text="Cons">
      <formula>NOT(ISERROR(SEARCH("Cons",I136)))</formula>
    </cfRule>
    <cfRule type="containsText" dxfId="1264" priority="255" operator="containsText" text="No pop">
      <formula>NOT(ISERROR(SEARCH("No pop",I136)))</formula>
    </cfRule>
    <cfRule type="containsText" dxfId="1263" priority="256" operator="containsText" text="Bowling">
      <formula>NOT(ISERROR(SEARCH("Bowling",I136)))</formula>
    </cfRule>
    <cfRule type="containsText" dxfId="1262" priority="257" operator="containsText" text="Batting">
      <formula>NOT(ISERROR(SEARCH("Batting",I136)))</formula>
    </cfRule>
    <cfRule type="beginsWith" dxfId="1261" priority="258" operator="beginsWith" text="Batting">
      <formula>LEFT(I136,7)="Batting"</formula>
    </cfRule>
    <cfRule type="cellIs" dxfId="1260" priority="259" operator="equal">
      <formula>"Batting"</formula>
    </cfRule>
  </conditionalFormatting>
  <conditionalFormatting sqref="E136">
    <cfRule type="containsText" dxfId="1259" priority="250" operator="containsText" text="WK">
      <formula>NOT(ISERROR(SEARCH("WK",E136)))</formula>
    </cfRule>
  </conditionalFormatting>
  <conditionalFormatting sqref="E136">
    <cfRule type="containsText" dxfId="1258" priority="241" operator="containsText" text="Stam">
      <formula>NOT(ISERROR(SEARCH("Stam",E136)))</formula>
    </cfRule>
    <cfRule type="containsText" dxfId="1257" priority="242" operator="containsText" text="Fielding">
      <formula>NOT(ISERROR(SEARCH("Fielding",E136)))</formula>
    </cfRule>
    <cfRule type="containsText" dxfId="1256" priority="243" operator="containsText" text="Conc">
      <formula>NOT(ISERROR(SEARCH("Conc",E136)))</formula>
    </cfRule>
    <cfRule type="containsText" dxfId="1255" priority="244" operator="containsText" text="Cons">
      <formula>NOT(ISERROR(SEARCH("Cons",E136)))</formula>
    </cfRule>
    <cfRule type="containsText" dxfId="1254" priority="245" operator="containsText" text="No pop">
      <formula>NOT(ISERROR(SEARCH("No pop",E136)))</formula>
    </cfRule>
    <cfRule type="containsText" dxfId="1253" priority="246" operator="containsText" text="Bowling">
      <formula>NOT(ISERROR(SEARCH("Bowling",E136)))</formula>
    </cfRule>
    <cfRule type="containsText" dxfId="1252" priority="247" operator="containsText" text="Batting">
      <formula>NOT(ISERROR(SEARCH("Batting",E136)))</formula>
    </cfRule>
    <cfRule type="beginsWith" dxfId="1251" priority="248" operator="beginsWith" text="Batting">
      <formula>LEFT(E136,7)="Batting"</formula>
    </cfRule>
    <cfRule type="cellIs" dxfId="1250" priority="249" operator="equal">
      <formula>"Batting"</formula>
    </cfRule>
  </conditionalFormatting>
  <conditionalFormatting sqref="D137">
    <cfRule type="containsText" dxfId="1249" priority="240" operator="containsText" text="WK">
      <formula>NOT(ISERROR(SEARCH("WK",D137)))</formula>
    </cfRule>
  </conditionalFormatting>
  <conditionalFormatting sqref="D137">
    <cfRule type="containsText" dxfId="1248" priority="231" operator="containsText" text="Stam">
      <formula>NOT(ISERROR(SEARCH("Stam",D137)))</formula>
    </cfRule>
    <cfRule type="containsText" dxfId="1247" priority="232" operator="containsText" text="Fielding">
      <formula>NOT(ISERROR(SEARCH("Fielding",D137)))</formula>
    </cfRule>
    <cfRule type="containsText" dxfId="1246" priority="233" operator="containsText" text="Conc">
      <formula>NOT(ISERROR(SEARCH("Conc",D137)))</formula>
    </cfRule>
    <cfRule type="containsText" dxfId="1245" priority="234" operator="containsText" text="Cons">
      <formula>NOT(ISERROR(SEARCH("Cons",D137)))</formula>
    </cfRule>
    <cfRule type="containsText" dxfId="1244" priority="235" operator="containsText" text="No pop">
      <formula>NOT(ISERROR(SEARCH("No pop",D137)))</formula>
    </cfRule>
    <cfRule type="containsText" dxfId="1243" priority="236" operator="containsText" text="Bowling">
      <formula>NOT(ISERROR(SEARCH("Bowling",D137)))</formula>
    </cfRule>
    <cfRule type="containsText" dxfId="1242" priority="237" operator="containsText" text="Batting">
      <formula>NOT(ISERROR(SEARCH("Batting",D137)))</formula>
    </cfRule>
    <cfRule type="beginsWith" dxfId="1241" priority="238" operator="beginsWith" text="Batting">
      <formula>LEFT(D137,7)="Batting"</formula>
    </cfRule>
    <cfRule type="cellIs" dxfId="1240" priority="239" operator="equal">
      <formula>"Batting"</formula>
    </cfRule>
  </conditionalFormatting>
  <conditionalFormatting sqref="I137">
    <cfRule type="containsText" dxfId="1239" priority="230" operator="containsText" text="WK">
      <formula>NOT(ISERROR(SEARCH("WK",I137)))</formula>
    </cfRule>
  </conditionalFormatting>
  <conditionalFormatting sqref="I137">
    <cfRule type="containsText" dxfId="1238" priority="221" operator="containsText" text="Stam">
      <formula>NOT(ISERROR(SEARCH("Stam",I137)))</formula>
    </cfRule>
    <cfRule type="containsText" dxfId="1237" priority="222" operator="containsText" text="Fielding">
      <formula>NOT(ISERROR(SEARCH("Fielding",I137)))</formula>
    </cfRule>
    <cfRule type="containsText" dxfId="1236" priority="223" operator="containsText" text="Conc">
      <formula>NOT(ISERROR(SEARCH("Conc",I137)))</formula>
    </cfRule>
    <cfRule type="containsText" dxfId="1235" priority="224" operator="containsText" text="Cons">
      <formula>NOT(ISERROR(SEARCH("Cons",I137)))</formula>
    </cfRule>
    <cfRule type="containsText" dxfId="1234" priority="225" operator="containsText" text="No pop">
      <formula>NOT(ISERROR(SEARCH("No pop",I137)))</formula>
    </cfRule>
    <cfRule type="containsText" dxfId="1233" priority="226" operator="containsText" text="Bowling">
      <formula>NOT(ISERROR(SEARCH("Bowling",I137)))</formula>
    </cfRule>
    <cfRule type="containsText" dxfId="1232" priority="227" operator="containsText" text="Batting">
      <formula>NOT(ISERROR(SEARCH("Batting",I137)))</formula>
    </cfRule>
    <cfRule type="beginsWith" dxfId="1231" priority="228" operator="beginsWith" text="Batting">
      <formula>LEFT(I137,7)="Batting"</formula>
    </cfRule>
    <cfRule type="cellIs" dxfId="1230" priority="229" operator="equal">
      <formula>"Batting"</formula>
    </cfRule>
  </conditionalFormatting>
  <conditionalFormatting sqref="E137">
    <cfRule type="containsText" dxfId="1229" priority="220" operator="containsText" text="WK">
      <formula>NOT(ISERROR(SEARCH("WK",E137)))</formula>
    </cfRule>
  </conditionalFormatting>
  <conditionalFormatting sqref="E137">
    <cfRule type="containsText" dxfId="1228" priority="211" operator="containsText" text="Stam">
      <formula>NOT(ISERROR(SEARCH("Stam",E137)))</formula>
    </cfRule>
    <cfRule type="containsText" dxfId="1227" priority="212" operator="containsText" text="Fielding">
      <formula>NOT(ISERROR(SEARCH("Fielding",E137)))</formula>
    </cfRule>
    <cfRule type="containsText" dxfId="1226" priority="213" operator="containsText" text="Conc">
      <formula>NOT(ISERROR(SEARCH("Conc",E137)))</formula>
    </cfRule>
    <cfRule type="containsText" dxfId="1225" priority="214" operator="containsText" text="Cons">
      <formula>NOT(ISERROR(SEARCH("Cons",E137)))</formula>
    </cfRule>
    <cfRule type="containsText" dxfId="1224" priority="215" operator="containsText" text="No pop">
      <formula>NOT(ISERROR(SEARCH("No pop",E137)))</formula>
    </cfRule>
    <cfRule type="containsText" dxfId="1223" priority="216" operator="containsText" text="Bowling">
      <formula>NOT(ISERROR(SEARCH("Bowling",E137)))</formula>
    </cfRule>
    <cfRule type="containsText" dxfId="1222" priority="217" operator="containsText" text="Batting">
      <formula>NOT(ISERROR(SEARCH("Batting",E137)))</formula>
    </cfRule>
    <cfRule type="beginsWith" dxfId="1221" priority="218" operator="beginsWith" text="Batting">
      <formula>LEFT(E137,7)="Batting"</formula>
    </cfRule>
    <cfRule type="cellIs" dxfId="1220" priority="219" operator="equal">
      <formula>"Batting"</formula>
    </cfRule>
  </conditionalFormatting>
  <conditionalFormatting sqref="N6:N7 M5:M24">
    <cfRule type="containsText" dxfId="1219" priority="210" operator="containsText" text="WK">
      <formula>NOT(ISERROR(SEARCH("WK",M5)))</formula>
    </cfRule>
  </conditionalFormatting>
  <conditionalFormatting sqref="N6:N7 M5:M24">
    <cfRule type="containsText" dxfId="1218" priority="201" operator="containsText" text="Stam">
      <formula>NOT(ISERROR(SEARCH("Stam",M5)))</formula>
    </cfRule>
    <cfRule type="containsText" dxfId="1217" priority="202" operator="containsText" text="Fielding">
      <formula>NOT(ISERROR(SEARCH("Fielding",M5)))</formula>
    </cfRule>
    <cfRule type="containsText" dxfId="1216" priority="203" operator="containsText" text="Conc">
      <formula>NOT(ISERROR(SEARCH("Conc",M5)))</formula>
    </cfRule>
    <cfRule type="containsText" dxfId="1215" priority="204" operator="containsText" text="Cons">
      <formula>NOT(ISERROR(SEARCH("Cons",M5)))</formula>
    </cfRule>
    <cfRule type="containsText" dxfId="1214" priority="205" operator="containsText" text="No pop">
      <formula>NOT(ISERROR(SEARCH("No pop",M5)))</formula>
    </cfRule>
    <cfRule type="containsText" dxfId="1213" priority="206" operator="containsText" text="Bowling">
      <formula>NOT(ISERROR(SEARCH("Bowling",M5)))</formula>
    </cfRule>
    <cfRule type="containsText" dxfId="1212" priority="207" operator="containsText" text="Batting">
      <formula>NOT(ISERROR(SEARCH("Batting",M5)))</formula>
    </cfRule>
    <cfRule type="beginsWith" dxfId="1211" priority="208" operator="beginsWith" text="Batting">
      <formula>LEFT(M5,7)="Batting"</formula>
    </cfRule>
    <cfRule type="cellIs" dxfId="1210" priority="209" operator="equal">
      <formula>"Batting"</formula>
    </cfRule>
  </conditionalFormatting>
  <conditionalFormatting sqref="N28:N29 M26 M28:M44">
    <cfRule type="containsText" dxfId="1209" priority="200" operator="containsText" text="WK">
      <formula>NOT(ISERROR(SEARCH("WK",M26)))</formula>
    </cfRule>
  </conditionalFormatting>
  <conditionalFormatting sqref="N28:N29 M26 M28:M44">
    <cfRule type="containsText" dxfId="1208" priority="191" operator="containsText" text="Stam">
      <formula>NOT(ISERROR(SEARCH("Stam",M26)))</formula>
    </cfRule>
    <cfRule type="containsText" dxfId="1207" priority="192" operator="containsText" text="Fielding">
      <formula>NOT(ISERROR(SEARCH("Fielding",M26)))</formula>
    </cfRule>
    <cfRule type="containsText" dxfId="1206" priority="193" operator="containsText" text="Conc">
      <formula>NOT(ISERROR(SEARCH("Conc",M26)))</formula>
    </cfRule>
    <cfRule type="containsText" dxfId="1205" priority="194" operator="containsText" text="Cons">
      <formula>NOT(ISERROR(SEARCH("Cons",M26)))</formula>
    </cfRule>
    <cfRule type="containsText" dxfId="1204" priority="195" operator="containsText" text="No pop">
      <formula>NOT(ISERROR(SEARCH("No pop",M26)))</formula>
    </cfRule>
    <cfRule type="containsText" dxfId="1203" priority="196" operator="containsText" text="Bowling">
      <formula>NOT(ISERROR(SEARCH("Bowling",M26)))</formula>
    </cfRule>
    <cfRule type="containsText" dxfId="1202" priority="197" operator="containsText" text="Batting">
      <formula>NOT(ISERROR(SEARCH("Batting",M26)))</formula>
    </cfRule>
    <cfRule type="beginsWith" dxfId="1201" priority="198" operator="beginsWith" text="Batting">
      <formula>LEFT(M26,7)="Batting"</formula>
    </cfRule>
    <cfRule type="cellIs" dxfId="1200" priority="199" operator="equal">
      <formula>"Batting"</formula>
    </cfRule>
  </conditionalFormatting>
  <conditionalFormatting sqref="M46">
    <cfRule type="containsText" dxfId="1199" priority="190" operator="containsText" text="WK">
      <formula>NOT(ISERROR(SEARCH("WK",M46)))</formula>
    </cfRule>
  </conditionalFormatting>
  <conditionalFormatting sqref="M46">
    <cfRule type="containsText" dxfId="1198" priority="181" operator="containsText" text="Stam">
      <formula>NOT(ISERROR(SEARCH("Stam",M46)))</formula>
    </cfRule>
    <cfRule type="containsText" dxfId="1197" priority="182" operator="containsText" text="Fielding">
      <formula>NOT(ISERROR(SEARCH("Fielding",M46)))</formula>
    </cfRule>
    <cfRule type="containsText" dxfId="1196" priority="183" operator="containsText" text="Conc">
      <formula>NOT(ISERROR(SEARCH("Conc",M46)))</formula>
    </cfRule>
    <cfRule type="containsText" dxfId="1195" priority="184" operator="containsText" text="Cons">
      <formula>NOT(ISERROR(SEARCH("Cons",M46)))</formula>
    </cfRule>
    <cfRule type="containsText" dxfId="1194" priority="185" operator="containsText" text="No pop">
      <formula>NOT(ISERROR(SEARCH("No pop",M46)))</formula>
    </cfRule>
    <cfRule type="containsText" dxfId="1193" priority="186" operator="containsText" text="Bowling">
      <formula>NOT(ISERROR(SEARCH("Bowling",M46)))</formula>
    </cfRule>
    <cfRule type="containsText" dxfId="1192" priority="187" operator="containsText" text="Batting">
      <formula>NOT(ISERROR(SEARCH("Batting",M46)))</formula>
    </cfRule>
    <cfRule type="beginsWith" dxfId="1191" priority="188" operator="beginsWith" text="Batting">
      <formula>LEFT(M46,7)="Batting"</formula>
    </cfRule>
    <cfRule type="cellIs" dxfId="1190" priority="189" operator="equal">
      <formula>"Batting"</formula>
    </cfRule>
  </conditionalFormatting>
  <conditionalFormatting sqref="N50:N51 M48 M50:M66">
    <cfRule type="containsText" dxfId="1189" priority="180" operator="containsText" text="WK">
      <formula>NOT(ISERROR(SEARCH("WK",M48)))</formula>
    </cfRule>
  </conditionalFormatting>
  <conditionalFormatting sqref="N50:N51 M48 M50:M66">
    <cfRule type="containsText" dxfId="1188" priority="171" operator="containsText" text="Stam">
      <formula>NOT(ISERROR(SEARCH("Stam",M48)))</formula>
    </cfRule>
    <cfRule type="containsText" dxfId="1187" priority="172" operator="containsText" text="Fielding">
      <formula>NOT(ISERROR(SEARCH("Fielding",M48)))</formula>
    </cfRule>
    <cfRule type="containsText" dxfId="1186" priority="173" operator="containsText" text="Conc">
      <formula>NOT(ISERROR(SEARCH("Conc",M48)))</formula>
    </cfRule>
    <cfRule type="containsText" dxfId="1185" priority="174" operator="containsText" text="Cons">
      <formula>NOT(ISERROR(SEARCH("Cons",M48)))</formula>
    </cfRule>
    <cfRule type="containsText" dxfId="1184" priority="175" operator="containsText" text="No pop">
      <formula>NOT(ISERROR(SEARCH("No pop",M48)))</formula>
    </cfRule>
    <cfRule type="containsText" dxfId="1183" priority="176" operator="containsText" text="Bowling">
      <formula>NOT(ISERROR(SEARCH("Bowling",M48)))</formula>
    </cfRule>
    <cfRule type="containsText" dxfId="1182" priority="177" operator="containsText" text="Batting">
      <formula>NOT(ISERROR(SEARCH("Batting",M48)))</formula>
    </cfRule>
    <cfRule type="beginsWith" dxfId="1181" priority="178" operator="beginsWith" text="Batting">
      <formula>LEFT(M48,7)="Batting"</formula>
    </cfRule>
    <cfRule type="cellIs" dxfId="1180" priority="179" operator="equal">
      <formula>"Batting"</formula>
    </cfRule>
  </conditionalFormatting>
  <conditionalFormatting sqref="M68">
    <cfRule type="containsText" dxfId="1179" priority="170" operator="containsText" text="WK">
      <formula>NOT(ISERROR(SEARCH("WK",M68)))</formula>
    </cfRule>
  </conditionalFormatting>
  <conditionalFormatting sqref="M68">
    <cfRule type="containsText" dxfId="1178" priority="161" operator="containsText" text="Stam">
      <formula>NOT(ISERROR(SEARCH("Stam",M68)))</formula>
    </cfRule>
    <cfRule type="containsText" dxfId="1177" priority="162" operator="containsText" text="Fielding">
      <formula>NOT(ISERROR(SEARCH("Fielding",M68)))</formula>
    </cfRule>
    <cfRule type="containsText" dxfId="1176" priority="163" operator="containsText" text="Conc">
      <formula>NOT(ISERROR(SEARCH("Conc",M68)))</formula>
    </cfRule>
    <cfRule type="containsText" dxfId="1175" priority="164" operator="containsText" text="Cons">
      <formula>NOT(ISERROR(SEARCH("Cons",M68)))</formula>
    </cfRule>
    <cfRule type="containsText" dxfId="1174" priority="165" operator="containsText" text="No pop">
      <formula>NOT(ISERROR(SEARCH("No pop",M68)))</formula>
    </cfRule>
    <cfRule type="containsText" dxfId="1173" priority="166" operator="containsText" text="Bowling">
      <formula>NOT(ISERROR(SEARCH("Bowling",M68)))</formula>
    </cfRule>
    <cfRule type="containsText" dxfId="1172" priority="167" operator="containsText" text="Batting">
      <formula>NOT(ISERROR(SEARCH("Batting",M68)))</formula>
    </cfRule>
    <cfRule type="beginsWith" dxfId="1171" priority="168" operator="beginsWith" text="Batting">
      <formula>LEFT(M68,7)="Batting"</formula>
    </cfRule>
    <cfRule type="cellIs" dxfId="1170" priority="169" operator="equal">
      <formula>"Batting"</formula>
    </cfRule>
  </conditionalFormatting>
  <conditionalFormatting sqref="N72:N73 M70 M72:M88">
    <cfRule type="containsText" dxfId="1169" priority="160" operator="containsText" text="WK">
      <formula>NOT(ISERROR(SEARCH("WK",M70)))</formula>
    </cfRule>
  </conditionalFormatting>
  <conditionalFormatting sqref="N72:N73 M70 M72:M88">
    <cfRule type="containsText" dxfId="1168" priority="151" operator="containsText" text="Stam">
      <formula>NOT(ISERROR(SEARCH("Stam",M70)))</formula>
    </cfRule>
    <cfRule type="containsText" dxfId="1167" priority="152" operator="containsText" text="Fielding">
      <formula>NOT(ISERROR(SEARCH("Fielding",M70)))</formula>
    </cfRule>
    <cfRule type="containsText" dxfId="1166" priority="153" operator="containsText" text="Conc">
      <formula>NOT(ISERROR(SEARCH("Conc",M70)))</formula>
    </cfRule>
    <cfRule type="containsText" dxfId="1165" priority="154" operator="containsText" text="Cons">
      <formula>NOT(ISERROR(SEARCH("Cons",M70)))</formula>
    </cfRule>
    <cfRule type="containsText" dxfId="1164" priority="155" operator="containsText" text="No pop">
      <formula>NOT(ISERROR(SEARCH("No pop",M70)))</formula>
    </cfRule>
    <cfRule type="containsText" dxfId="1163" priority="156" operator="containsText" text="Bowling">
      <formula>NOT(ISERROR(SEARCH("Bowling",M70)))</formula>
    </cfRule>
    <cfRule type="containsText" dxfId="1162" priority="157" operator="containsText" text="Batting">
      <formula>NOT(ISERROR(SEARCH("Batting",M70)))</formula>
    </cfRule>
    <cfRule type="beginsWith" dxfId="1161" priority="158" operator="beginsWith" text="Batting">
      <formula>LEFT(M70,7)="Batting"</formula>
    </cfRule>
    <cfRule type="cellIs" dxfId="1160" priority="159" operator="equal">
      <formula>"Batting"</formula>
    </cfRule>
  </conditionalFormatting>
  <conditionalFormatting sqref="M90">
    <cfRule type="containsText" dxfId="1159" priority="150" operator="containsText" text="WK">
      <formula>NOT(ISERROR(SEARCH("WK",M90)))</formula>
    </cfRule>
  </conditionalFormatting>
  <conditionalFormatting sqref="M90">
    <cfRule type="containsText" dxfId="1158" priority="141" operator="containsText" text="Stam">
      <formula>NOT(ISERROR(SEARCH("Stam",M90)))</formula>
    </cfRule>
    <cfRule type="containsText" dxfId="1157" priority="142" operator="containsText" text="Fielding">
      <formula>NOT(ISERROR(SEARCH("Fielding",M90)))</formula>
    </cfRule>
    <cfRule type="containsText" dxfId="1156" priority="143" operator="containsText" text="Conc">
      <formula>NOT(ISERROR(SEARCH("Conc",M90)))</formula>
    </cfRule>
    <cfRule type="containsText" dxfId="1155" priority="144" operator="containsText" text="Cons">
      <formula>NOT(ISERROR(SEARCH("Cons",M90)))</formula>
    </cfRule>
    <cfRule type="containsText" dxfId="1154" priority="145" operator="containsText" text="No pop">
      <formula>NOT(ISERROR(SEARCH("No pop",M90)))</formula>
    </cfRule>
    <cfRule type="containsText" dxfId="1153" priority="146" operator="containsText" text="Bowling">
      <formula>NOT(ISERROR(SEARCH("Bowling",M90)))</formula>
    </cfRule>
    <cfRule type="containsText" dxfId="1152" priority="147" operator="containsText" text="Batting">
      <formula>NOT(ISERROR(SEARCH("Batting",M90)))</formula>
    </cfRule>
    <cfRule type="beginsWith" dxfId="1151" priority="148" operator="beginsWith" text="Batting">
      <formula>LEFT(M90,7)="Batting"</formula>
    </cfRule>
    <cfRule type="cellIs" dxfId="1150" priority="149" operator="equal">
      <formula>"Batting"</formula>
    </cfRule>
  </conditionalFormatting>
  <conditionalFormatting sqref="N94:N95 M92 M94:M110">
    <cfRule type="containsText" dxfId="1149" priority="140" operator="containsText" text="WK">
      <formula>NOT(ISERROR(SEARCH("WK",M92)))</formula>
    </cfRule>
  </conditionalFormatting>
  <conditionalFormatting sqref="N94:N95 M92 M94:M110">
    <cfRule type="containsText" dxfId="1148" priority="131" operator="containsText" text="Stam">
      <formula>NOT(ISERROR(SEARCH("Stam",M92)))</formula>
    </cfRule>
    <cfRule type="containsText" dxfId="1147" priority="132" operator="containsText" text="Fielding">
      <formula>NOT(ISERROR(SEARCH("Fielding",M92)))</formula>
    </cfRule>
    <cfRule type="containsText" dxfId="1146" priority="133" operator="containsText" text="Conc">
      <formula>NOT(ISERROR(SEARCH("Conc",M92)))</formula>
    </cfRule>
    <cfRule type="containsText" dxfId="1145" priority="134" operator="containsText" text="Cons">
      <formula>NOT(ISERROR(SEARCH("Cons",M92)))</formula>
    </cfRule>
    <cfRule type="containsText" dxfId="1144" priority="135" operator="containsText" text="No pop">
      <formula>NOT(ISERROR(SEARCH("No pop",M92)))</formula>
    </cfRule>
    <cfRule type="containsText" dxfId="1143" priority="136" operator="containsText" text="Bowling">
      <formula>NOT(ISERROR(SEARCH("Bowling",M92)))</formula>
    </cfRule>
    <cfRule type="containsText" dxfId="1142" priority="137" operator="containsText" text="Batting">
      <formula>NOT(ISERROR(SEARCH("Batting",M92)))</formula>
    </cfRule>
    <cfRule type="beginsWith" dxfId="1141" priority="138" operator="beginsWith" text="Batting">
      <formula>LEFT(M92,7)="Batting"</formula>
    </cfRule>
    <cfRule type="cellIs" dxfId="1140" priority="139" operator="equal">
      <formula>"Batting"</formula>
    </cfRule>
  </conditionalFormatting>
  <conditionalFormatting sqref="M49">
    <cfRule type="containsText" dxfId="1139" priority="130" operator="containsText" text="WK">
      <formula>NOT(ISERROR(SEARCH("WK",M49)))</formula>
    </cfRule>
  </conditionalFormatting>
  <conditionalFormatting sqref="M49">
    <cfRule type="containsText" dxfId="1138" priority="121" operator="containsText" text="Stam">
      <formula>NOT(ISERROR(SEARCH("Stam",M49)))</formula>
    </cfRule>
    <cfRule type="containsText" dxfId="1137" priority="122" operator="containsText" text="Fielding">
      <formula>NOT(ISERROR(SEARCH("Fielding",M49)))</formula>
    </cfRule>
    <cfRule type="containsText" dxfId="1136" priority="123" operator="containsText" text="Conc">
      <formula>NOT(ISERROR(SEARCH("Conc",M49)))</formula>
    </cfRule>
    <cfRule type="containsText" dxfId="1135" priority="124" operator="containsText" text="Cons">
      <formula>NOT(ISERROR(SEARCH("Cons",M49)))</formula>
    </cfRule>
    <cfRule type="containsText" dxfId="1134" priority="125" operator="containsText" text="No pop">
      <formula>NOT(ISERROR(SEARCH("No pop",M49)))</formula>
    </cfRule>
    <cfRule type="containsText" dxfId="1133" priority="126" operator="containsText" text="Bowling">
      <formula>NOT(ISERROR(SEARCH("Bowling",M49)))</formula>
    </cfRule>
    <cfRule type="containsText" dxfId="1132" priority="127" operator="containsText" text="Batting">
      <formula>NOT(ISERROR(SEARCH("Batting",M49)))</formula>
    </cfRule>
    <cfRule type="beginsWith" dxfId="1131" priority="128" operator="beginsWith" text="Batting">
      <formula>LEFT(M49,7)="Batting"</formula>
    </cfRule>
    <cfRule type="cellIs" dxfId="1130" priority="129" operator="equal">
      <formula>"Batting"</formula>
    </cfRule>
  </conditionalFormatting>
  <conditionalFormatting sqref="M112">
    <cfRule type="containsText" dxfId="1129" priority="120" operator="containsText" text="WK">
      <formula>NOT(ISERROR(SEARCH("WK",M112)))</formula>
    </cfRule>
  </conditionalFormatting>
  <conditionalFormatting sqref="M112">
    <cfRule type="containsText" dxfId="1128" priority="111" operator="containsText" text="Stam">
      <formula>NOT(ISERROR(SEARCH("Stam",M112)))</formula>
    </cfRule>
    <cfRule type="containsText" dxfId="1127" priority="112" operator="containsText" text="Fielding">
      <formula>NOT(ISERROR(SEARCH("Fielding",M112)))</formula>
    </cfRule>
    <cfRule type="containsText" dxfId="1126" priority="113" operator="containsText" text="Conc">
      <formula>NOT(ISERROR(SEARCH("Conc",M112)))</formula>
    </cfRule>
    <cfRule type="containsText" dxfId="1125" priority="114" operator="containsText" text="Cons">
      <formula>NOT(ISERROR(SEARCH("Cons",M112)))</formula>
    </cfRule>
    <cfRule type="containsText" dxfId="1124" priority="115" operator="containsText" text="No pop">
      <formula>NOT(ISERROR(SEARCH("No pop",M112)))</formula>
    </cfRule>
    <cfRule type="containsText" dxfId="1123" priority="116" operator="containsText" text="Bowling">
      <formula>NOT(ISERROR(SEARCH("Bowling",M112)))</formula>
    </cfRule>
    <cfRule type="containsText" dxfId="1122" priority="117" operator="containsText" text="Batting">
      <formula>NOT(ISERROR(SEARCH("Batting",M112)))</formula>
    </cfRule>
    <cfRule type="beginsWith" dxfId="1121" priority="118" operator="beginsWith" text="Batting">
      <formula>LEFT(M112,7)="Batting"</formula>
    </cfRule>
    <cfRule type="cellIs" dxfId="1120" priority="119" operator="equal">
      <formula>"Batting"</formula>
    </cfRule>
  </conditionalFormatting>
  <conditionalFormatting sqref="N116:N117 M114 M116:M132">
    <cfRule type="containsText" dxfId="1119" priority="110" operator="containsText" text="WK">
      <formula>NOT(ISERROR(SEARCH("WK",M114)))</formula>
    </cfRule>
  </conditionalFormatting>
  <conditionalFormatting sqref="N116:N117 M114 M116:M132">
    <cfRule type="containsText" dxfId="1118" priority="101" operator="containsText" text="Stam">
      <formula>NOT(ISERROR(SEARCH("Stam",M114)))</formula>
    </cfRule>
    <cfRule type="containsText" dxfId="1117" priority="102" operator="containsText" text="Fielding">
      <formula>NOT(ISERROR(SEARCH("Fielding",M114)))</formula>
    </cfRule>
    <cfRule type="containsText" dxfId="1116" priority="103" operator="containsText" text="Conc">
      <formula>NOT(ISERROR(SEARCH("Conc",M114)))</formula>
    </cfRule>
    <cfRule type="containsText" dxfId="1115" priority="104" operator="containsText" text="Cons">
      <formula>NOT(ISERROR(SEARCH("Cons",M114)))</formula>
    </cfRule>
    <cfRule type="containsText" dxfId="1114" priority="105" operator="containsText" text="No pop">
      <formula>NOT(ISERROR(SEARCH("No pop",M114)))</formula>
    </cfRule>
    <cfRule type="containsText" dxfId="1113" priority="106" operator="containsText" text="Bowling">
      <formula>NOT(ISERROR(SEARCH("Bowling",M114)))</formula>
    </cfRule>
    <cfRule type="containsText" dxfId="1112" priority="107" operator="containsText" text="Batting">
      <formula>NOT(ISERROR(SEARCH("Batting",M114)))</formula>
    </cfRule>
    <cfRule type="beginsWith" dxfId="1111" priority="108" operator="beginsWith" text="Batting">
      <formula>LEFT(M114,7)="Batting"</formula>
    </cfRule>
    <cfRule type="cellIs" dxfId="1110" priority="109" operator="equal">
      <formula>"Batting"</formula>
    </cfRule>
  </conditionalFormatting>
  <conditionalFormatting sqref="M134">
    <cfRule type="containsText" dxfId="1109" priority="100" operator="containsText" text="WK">
      <formula>NOT(ISERROR(SEARCH("WK",M134)))</formula>
    </cfRule>
  </conditionalFormatting>
  <conditionalFormatting sqref="M134">
    <cfRule type="containsText" dxfId="1108" priority="91" operator="containsText" text="Stam">
      <formula>NOT(ISERROR(SEARCH("Stam",M134)))</formula>
    </cfRule>
    <cfRule type="containsText" dxfId="1107" priority="92" operator="containsText" text="Fielding">
      <formula>NOT(ISERROR(SEARCH("Fielding",M134)))</formula>
    </cfRule>
    <cfRule type="containsText" dxfId="1106" priority="93" operator="containsText" text="Conc">
      <formula>NOT(ISERROR(SEARCH("Conc",M134)))</formula>
    </cfRule>
    <cfRule type="containsText" dxfId="1105" priority="94" operator="containsText" text="Cons">
      <formula>NOT(ISERROR(SEARCH("Cons",M134)))</formula>
    </cfRule>
    <cfRule type="containsText" dxfId="1104" priority="95" operator="containsText" text="No pop">
      <formula>NOT(ISERROR(SEARCH("No pop",M134)))</formula>
    </cfRule>
    <cfRule type="containsText" dxfId="1103" priority="96" operator="containsText" text="Bowling">
      <formula>NOT(ISERROR(SEARCH("Bowling",M134)))</formula>
    </cfRule>
    <cfRule type="containsText" dxfId="1102" priority="97" operator="containsText" text="Batting">
      <formula>NOT(ISERROR(SEARCH("Batting",M134)))</formula>
    </cfRule>
    <cfRule type="beginsWith" dxfId="1101" priority="98" operator="beginsWith" text="Batting">
      <formula>LEFT(M134,7)="Batting"</formula>
    </cfRule>
    <cfRule type="cellIs" dxfId="1100" priority="99" operator="equal">
      <formula>"Batting"</formula>
    </cfRule>
  </conditionalFormatting>
  <conditionalFormatting sqref="N138:N139 M136 M138:M154">
    <cfRule type="containsText" dxfId="1099" priority="90" operator="containsText" text="WK">
      <formula>NOT(ISERROR(SEARCH("WK",M136)))</formula>
    </cfRule>
  </conditionalFormatting>
  <conditionalFormatting sqref="N138:N139 M136 M138:M154">
    <cfRule type="containsText" dxfId="1098" priority="81" operator="containsText" text="Stam">
      <formula>NOT(ISERROR(SEARCH("Stam",M136)))</formula>
    </cfRule>
    <cfRule type="containsText" dxfId="1097" priority="82" operator="containsText" text="Fielding">
      <formula>NOT(ISERROR(SEARCH("Fielding",M136)))</formula>
    </cfRule>
    <cfRule type="containsText" dxfId="1096" priority="83" operator="containsText" text="Conc">
      <formula>NOT(ISERROR(SEARCH("Conc",M136)))</formula>
    </cfRule>
    <cfRule type="containsText" dxfId="1095" priority="84" operator="containsText" text="Cons">
      <formula>NOT(ISERROR(SEARCH("Cons",M136)))</formula>
    </cfRule>
    <cfRule type="containsText" dxfId="1094" priority="85" operator="containsText" text="No pop">
      <formula>NOT(ISERROR(SEARCH("No pop",M136)))</formula>
    </cfRule>
    <cfRule type="containsText" dxfId="1093" priority="86" operator="containsText" text="Bowling">
      <formula>NOT(ISERROR(SEARCH("Bowling",M136)))</formula>
    </cfRule>
    <cfRule type="containsText" dxfId="1092" priority="87" operator="containsText" text="Batting">
      <formula>NOT(ISERROR(SEARCH("Batting",M136)))</formula>
    </cfRule>
    <cfRule type="beginsWith" dxfId="1091" priority="88" operator="beginsWith" text="Batting">
      <formula>LEFT(M136,7)="Batting"</formula>
    </cfRule>
    <cfRule type="cellIs" dxfId="1090" priority="89" operator="equal">
      <formula>"Batting"</formula>
    </cfRule>
  </conditionalFormatting>
  <conditionalFormatting sqref="M27">
    <cfRule type="containsText" dxfId="1089" priority="80" operator="containsText" text="WK">
      <formula>NOT(ISERROR(SEARCH("WK",M27)))</formula>
    </cfRule>
  </conditionalFormatting>
  <conditionalFormatting sqref="M27">
    <cfRule type="containsText" dxfId="1088" priority="71" operator="containsText" text="Stam">
      <formula>NOT(ISERROR(SEARCH("Stam",M27)))</formula>
    </cfRule>
    <cfRule type="containsText" dxfId="1087" priority="72" operator="containsText" text="Fielding">
      <formula>NOT(ISERROR(SEARCH("Fielding",M27)))</formula>
    </cfRule>
    <cfRule type="containsText" dxfId="1086" priority="73" operator="containsText" text="Conc">
      <formula>NOT(ISERROR(SEARCH("Conc",M27)))</formula>
    </cfRule>
    <cfRule type="containsText" dxfId="1085" priority="74" operator="containsText" text="Cons">
      <formula>NOT(ISERROR(SEARCH("Cons",M27)))</formula>
    </cfRule>
    <cfRule type="containsText" dxfId="1084" priority="75" operator="containsText" text="No pop">
      <formula>NOT(ISERROR(SEARCH("No pop",M27)))</formula>
    </cfRule>
    <cfRule type="containsText" dxfId="1083" priority="76" operator="containsText" text="Bowling">
      <formula>NOT(ISERROR(SEARCH("Bowling",M27)))</formula>
    </cfRule>
    <cfRule type="containsText" dxfId="1082" priority="77" operator="containsText" text="Batting">
      <formula>NOT(ISERROR(SEARCH("Batting",M27)))</formula>
    </cfRule>
    <cfRule type="beginsWith" dxfId="1081" priority="78" operator="beginsWith" text="Batting">
      <formula>LEFT(M27,7)="Batting"</formula>
    </cfRule>
    <cfRule type="cellIs" dxfId="1080" priority="79" operator="equal">
      <formula>"Batting"</formula>
    </cfRule>
  </conditionalFormatting>
  <conditionalFormatting sqref="M71">
    <cfRule type="containsText" dxfId="1079" priority="70" operator="containsText" text="WK">
      <formula>NOT(ISERROR(SEARCH("WK",M71)))</formula>
    </cfRule>
  </conditionalFormatting>
  <conditionalFormatting sqref="M71">
    <cfRule type="containsText" dxfId="1078" priority="61" operator="containsText" text="Stam">
      <formula>NOT(ISERROR(SEARCH("Stam",M71)))</formula>
    </cfRule>
    <cfRule type="containsText" dxfId="1077" priority="62" operator="containsText" text="Fielding">
      <formula>NOT(ISERROR(SEARCH("Fielding",M71)))</formula>
    </cfRule>
    <cfRule type="containsText" dxfId="1076" priority="63" operator="containsText" text="Conc">
      <formula>NOT(ISERROR(SEARCH("Conc",M71)))</formula>
    </cfRule>
    <cfRule type="containsText" dxfId="1075" priority="64" operator="containsText" text="Cons">
      <formula>NOT(ISERROR(SEARCH("Cons",M71)))</formula>
    </cfRule>
    <cfRule type="containsText" dxfId="1074" priority="65" operator="containsText" text="No pop">
      <formula>NOT(ISERROR(SEARCH("No pop",M71)))</formula>
    </cfRule>
    <cfRule type="containsText" dxfId="1073" priority="66" operator="containsText" text="Bowling">
      <formula>NOT(ISERROR(SEARCH("Bowling",M71)))</formula>
    </cfRule>
    <cfRule type="containsText" dxfId="1072" priority="67" operator="containsText" text="Batting">
      <formula>NOT(ISERROR(SEARCH("Batting",M71)))</formula>
    </cfRule>
    <cfRule type="beginsWith" dxfId="1071" priority="68" operator="beginsWith" text="Batting">
      <formula>LEFT(M71,7)="Batting"</formula>
    </cfRule>
    <cfRule type="cellIs" dxfId="1070" priority="69" operator="equal">
      <formula>"Batting"</formula>
    </cfRule>
  </conditionalFormatting>
  <conditionalFormatting sqref="M93">
    <cfRule type="containsText" dxfId="1069" priority="60" operator="containsText" text="WK">
      <formula>NOT(ISERROR(SEARCH("WK",M93)))</formula>
    </cfRule>
  </conditionalFormatting>
  <conditionalFormatting sqref="M93">
    <cfRule type="containsText" dxfId="1068" priority="51" operator="containsText" text="Stam">
      <formula>NOT(ISERROR(SEARCH("Stam",M93)))</formula>
    </cfRule>
    <cfRule type="containsText" dxfId="1067" priority="52" operator="containsText" text="Fielding">
      <formula>NOT(ISERROR(SEARCH("Fielding",M93)))</formula>
    </cfRule>
    <cfRule type="containsText" dxfId="1066" priority="53" operator="containsText" text="Conc">
      <formula>NOT(ISERROR(SEARCH("Conc",M93)))</formula>
    </cfRule>
    <cfRule type="containsText" dxfId="1065" priority="54" operator="containsText" text="Cons">
      <formula>NOT(ISERROR(SEARCH("Cons",M93)))</formula>
    </cfRule>
    <cfRule type="containsText" dxfId="1064" priority="55" operator="containsText" text="No pop">
      <formula>NOT(ISERROR(SEARCH("No pop",M93)))</formula>
    </cfRule>
    <cfRule type="containsText" dxfId="1063" priority="56" operator="containsText" text="Bowling">
      <formula>NOT(ISERROR(SEARCH("Bowling",M93)))</formula>
    </cfRule>
    <cfRule type="containsText" dxfId="1062" priority="57" operator="containsText" text="Batting">
      <formula>NOT(ISERROR(SEARCH("Batting",M93)))</formula>
    </cfRule>
    <cfRule type="beginsWith" dxfId="1061" priority="58" operator="beginsWith" text="Batting">
      <formula>LEFT(M93,7)="Batting"</formula>
    </cfRule>
    <cfRule type="cellIs" dxfId="1060" priority="59" operator="equal">
      <formula>"Batting"</formula>
    </cfRule>
  </conditionalFormatting>
  <conditionalFormatting sqref="M115">
    <cfRule type="containsText" dxfId="1059" priority="50" operator="containsText" text="WK">
      <formula>NOT(ISERROR(SEARCH("WK",M115)))</formula>
    </cfRule>
  </conditionalFormatting>
  <conditionalFormatting sqref="M115">
    <cfRule type="containsText" dxfId="1058" priority="41" operator="containsText" text="Stam">
      <formula>NOT(ISERROR(SEARCH("Stam",M115)))</formula>
    </cfRule>
    <cfRule type="containsText" dxfId="1057" priority="42" operator="containsText" text="Fielding">
      <formula>NOT(ISERROR(SEARCH("Fielding",M115)))</formula>
    </cfRule>
    <cfRule type="containsText" dxfId="1056" priority="43" operator="containsText" text="Conc">
      <formula>NOT(ISERROR(SEARCH("Conc",M115)))</formula>
    </cfRule>
    <cfRule type="containsText" dxfId="1055" priority="44" operator="containsText" text="Cons">
      <formula>NOT(ISERROR(SEARCH("Cons",M115)))</formula>
    </cfRule>
    <cfRule type="containsText" dxfId="1054" priority="45" operator="containsText" text="No pop">
      <formula>NOT(ISERROR(SEARCH("No pop",M115)))</formula>
    </cfRule>
    <cfRule type="containsText" dxfId="1053" priority="46" operator="containsText" text="Bowling">
      <formula>NOT(ISERROR(SEARCH("Bowling",M115)))</formula>
    </cfRule>
    <cfRule type="containsText" dxfId="1052" priority="47" operator="containsText" text="Batting">
      <formula>NOT(ISERROR(SEARCH("Batting",M115)))</formula>
    </cfRule>
    <cfRule type="beginsWith" dxfId="1051" priority="48" operator="beginsWith" text="Batting">
      <formula>LEFT(M115,7)="Batting"</formula>
    </cfRule>
    <cfRule type="cellIs" dxfId="1050" priority="49" operator="equal">
      <formula>"Batting"</formula>
    </cfRule>
  </conditionalFormatting>
  <conditionalFormatting sqref="M137">
    <cfRule type="containsText" dxfId="1049" priority="40" operator="containsText" text="WK">
      <formula>NOT(ISERROR(SEARCH("WK",M137)))</formula>
    </cfRule>
  </conditionalFormatting>
  <conditionalFormatting sqref="M137">
    <cfRule type="containsText" dxfId="1048" priority="31" operator="containsText" text="Stam">
      <formula>NOT(ISERROR(SEARCH("Stam",M137)))</formula>
    </cfRule>
    <cfRule type="containsText" dxfId="1047" priority="32" operator="containsText" text="Fielding">
      <formula>NOT(ISERROR(SEARCH("Fielding",M137)))</formula>
    </cfRule>
    <cfRule type="containsText" dxfId="1046" priority="33" operator="containsText" text="Conc">
      <formula>NOT(ISERROR(SEARCH("Conc",M137)))</formula>
    </cfRule>
    <cfRule type="containsText" dxfId="1045" priority="34" operator="containsText" text="Cons">
      <formula>NOT(ISERROR(SEARCH("Cons",M137)))</formula>
    </cfRule>
    <cfRule type="containsText" dxfId="1044" priority="35" operator="containsText" text="No pop">
      <formula>NOT(ISERROR(SEARCH("No pop",M137)))</formula>
    </cfRule>
    <cfRule type="containsText" dxfId="1043" priority="36" operator="containsText" text="Bowling">
      <formula>NOT(ISERROR(SEARCH("Bowling",M137)))</formula>
    </cfRule>
    <cfRule type="containsText" dxfId="1042" priority="37" operator="containsText" text="Batting">
      <formula>NOT(ISERROR(SEARCH("Batting",M137)))</formula>
    </cfRule>
    <cfRule type="beginsWith" dxfId="1041" priority="38" operator="beginsWith" text="Batting">
      <formula>LEFT(M137,7)="Batting"</formula>
    </cfRule>
    <cfRule type="cellIs" dxfId="1040" priority="39" operator="equal">
      <formula>"Batting"</formula>
    </cfRule>
  </conditionalFormatting>
  <conditionalFormatting sqref="E4">
    <cfRule type="containsText" dxfId="1039" priority="30" operator="containsText" text="WK">
      <formula>NOT(ISERROR(SEARCH("WK",E4)))</formula>
    </cfRule>
  </conditionalFormatting>
  <conditionalFormatting sqref="E4">
    <cfRule type="containsText" dxfId="1038" priority="21" operator="containsText" text="Stam">
      <formula>NOT(ISERROR(SEARCH("Stam",E4)))</formula>
    </cfRule>
    <cfRule type="containsText" dxfId="1037" priority="22" operator="containsText" text="Fielding">
      <formula>NOT(ISERROR(SEARCH("Fielding",E4)))</formula>
    </cfRule>
    <cfRule type="containsText" dxfId="1036" priority="23" operator="containsText" text="Conc">
      <formula>NOT(ISERROR(SEARCH("Conc",E4)))</formula>
    </cfRule>
    <cfRule type="containsText" dxfId="1035" priority="24" operator="containsText" text="Cons">
      <formula>NOT(ISERROR(SEARCH("Cons",E4)))</formula>
    </cfRule>
    <cfRule type="containsText" dxfId="1034" priority="25" operator="containsText" text="No pop">
      <formula>NOT(ISERROR(SEARCH("No pop",E4)))</formula>
    </cfRule>
    <cfRule type="containsText" dxfId="1033" priority="26" operator="containsText" text="Bowling">
      <formula>NOT(ISERROR(SEARCH("Bowling",E4)))</formula>
    </cfRule>
    <cfRule type="containsText" dxfId="1032" priority="27" operator="containsText" text="Batting">
      <formula>NOT(ISERROR(SEARCH("Batting",E4)))</formula>
    </cfRule>
    <cfRule type="beginsWith" dxfId="1031" priority="28" operator="beginsWith" text="Batting">
      <formula>LEFT(E4,7)="Batting"</formula>
    </cfRule>
    <cfRule type="cellIs" dxfId="1030" priority="29" operator="equal">
      <formula>"Batting"</formula>
    </cfRule>
  </conditionalFormatting>
  <conditionalFormatting sqref="I4">
    <cfRule type="containsText" dxfId="1029" priority="20" operator="containsText" text="WK">
      <formula>NOT(ISERROR(SEARCH("WK",I4)))</formula>
    </cfRule>
  </conditionalFormatting>
  <conditionalFormatting sqref="I4">
    <cfRule type="containsText" dxfId="1028" priority="11" operator="containsText" text="Stam">
      <formula>NOT(ISERROR(SEARCH("Stam",I4)))</formula>
    </cfRule>
    <cfRule type="containsText" dxfId="1027" priority="12" operator="containsText" text="Fielding">
      <formula>NOT(ISERROR(SEARCH("Fielding",I4)))</formula>
    </cfRule>
    <cfRule type="containsText" dxfId="1026" priority="13" operator="containsText" text="Conc">
      <formula>NOT(ISERROR(SEARCH("Conc",I4)))</formula>
    </cfRule>
    <cfRule type="containsText" dxfId="1025" priority="14" operator="containsText" text="Cons">
      <formula>NOT(ISERROR(SEARCH("Cons",I4)))</formula>
    </cfRule>
    <cfRule type="containsText" dxfId="1024" priority="15" operator="containsText" text="No pop">
      <formula>NOT(ISERROR(SEARCH("No pop",I4)))</formula>
    </cfRule>
    <cfRule type="containsText" dxfId="1023" priority="16" operator="containsText" text="Bowling">
      <formula>NOT(ISERROR(SEARCH("Bowling",I4)))</formula>
    </cfRule>
    <cfRule type="containsText" dxfId="1022" priority="17" operator="containsText" text="Batting">
      <formula>NOT(ISERROR(SEARCH("Batting",I4)))</formula>
    </cfRule>
    <cfRule type="beginsWith" dxfId="1021" priority="18" operator="beginsWith" text="Batting">
      <formula>LEFT(I4,7)="Batting"</formula>
    </cfRule>
    <cfRule type="cellIs" dxfId="1020" priority="19" operator="equal">
      <formula>"Batting"</formula>
    </cfRule>
  </conditionalFormatting>
  <conditionalFormatting sqref="M4">
    <cfRule type="containsText" dxfId="1019" priority="10" operator="containsText" text="WK">
      <formula>NOT(ISERROR(SEARCH("WK",M4)))</formula>
    </cfRule>
  </conditionalFormatting>
  <conditionalFormatting sqref="M4">
    <cfRule type="containsText" dxfId="1018" priority="1" operator="containsText" text="Stam">
      <formula>NOT(ISERROR(SEARCH("Stam",M4)))</formula>
    </cfRule>
    <cfRule type="containsText" dxfId="1017" priority="2" operator="containsText" text="Fielding">
      <formula>NOT(ISERROR(SEARCH("Fielding",M4)))</formula>
    </cfRule>
    <cfRule type="containsText" dxfId="1016" priority="3" operator="containsText" text="Conc">
      <formula>NOT(ISERROR(SEARCH("Conc",M4)))</formula>
    </cfRule>
    <cfRule type="containsText" dxfId="1015" priority="4" operator="containsText" text="Cons">
      <formula>NOT(ISERROR(SEARCH("Cons",M4)))</formula>
    </cfRule>
    <cfRule type="containsText" dxfId="1014" priority="5" operator="containsText" text="No pop">
      <formula>NOT(ISERROR(SEARCH("No pop",M4)))</formula>
    </cfRule>
    <cfRule type="containsText" dxfId="1013" priority="6" operator="containsText" text="Bowling">
      <formula>NOT(ISERROR(SEARCH("Bowling",M4)))</formula>
    </cfRule>
    <cfRule type="containsText" dxfId="1012" priority="7" operator="containsText" text="Batting">
      <formula>NOT(ISERROR(SEARCH("Batting",M4)))</formula>
    </cfRule>
    <cfRule type="beginsWith" dxfId="1011" priority="8" operator="beginsWith" text="Batting">
      <formula>LEFT(M4,7)="Batting"</formula>
    </cfRule>
    <cfRule type="cellIs" dxfId="1010" priority="9" operator="equal">
      <formula>"Batting"</formula>
    </cfRule>
  </conditionalFormatting>
  <dataValidations count="1">
    <dataValidation operator="lessThan" allowBlank="1" showInputMessage="1" showErrorMessage="1" sqref="N7:N22 N29:N44 N51:N66 N73:N88 N139:N154 N117:N132 N95:N110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Sublevels!$P$1:$P$3</xm:f>
          </x14:formula1>
          <xm:sqref>F3 F25 F47 F69 F91 F113 F135</xm:sqref>
        </x14:dataValidation>
        <x14:dataValidation type="list" allowBlank="1" showInputMessage="1" showErrorMessage="1">
          <x14:formula1>
            <xm:f>Sublevels!$O$1:$O$2</xm:f>
          </x14:formula1>
          <xm:sqref>J25 J3 J47 J69 J91 J113 J135 N25 N3 N47 N69 N91 N113 N135</xm:sqref>
        </x14:dataValidation>
        <x14:dataValidation type="list" allowBlank="1" showInputMessage="1" showErrorMessage="1">
          <x14:formula1>
            <xm:f>Sublevels!$O$1:$O$3</xm:f>
          </x14:formula1>
          <xm:sqref>B3 B25 B47 B69 B91 B113 B135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4"/>
  <sheetViews>
    <sheetView tabSelected="1" workbookViewId="0">
      <pane ySplit="1" topLeftCell="A125" activePane="bottomLeft" state="frozen"/>
      <selection pane="bottomLeft" activeCell="B152" sqref="B152"/>
    </sheetView>
  </sheetViews>
  <sheetFormatPr defaultRowHeight="15" x14ac:dyDescent="0.25"/>
  <cols>
    <col min="1" max="1" width="14.28515625" bestFit="1" customWidth="1"/>
    <col min="2" max="2" width="5.5703125" bestFit="1" customWidth="1"/>
    <col min="3" max="3" width="12.28515625" bestFit="1" customWidth="1"/>
    <col min="4" max="4" width="9.5703125" customWidth="1"/>
    <col min="5" max="5" width="14.28515625" bestFit="1" customWidth="1"/>
    <col min="6" max="6" width="5.5703125" bestFit="1" customWidth="1"/>
    <col min="7" max="7" width="16.7109375" customWidth="1"/>
    <col min="8" max="8" width="6" customWidth="1"/>
    <col min="9" max="9" width="14.28515625" bestFit="1" customWidth="1"/>
    <col min="10" max="10" width="13.5703125" customWidth="1"/>
    <col min="11" max="11" width="11.85546875" bestFit="1" customWidth="1"/>
    <col min="13" max="13" width="14.28515625" bestFit="1" customWidth="1"/>
    <col min="14" max="14" width="13.42578125" customWidth="1"/>
    <col min="15" max="15" width="12.28515625" bestFit="1" customWidth="1"/>
    <col min="16" max="16" width="11.85546875" bestFit="1" customWidth="1"/>
    <col min="18" max="18" width="14.28515625" bestFit="1" customWidth="1"/>
    <col min="19" max="19" width="5.5703125" bestFit="1" customWidth="1"/>
    <col min="20" max="20" width="11.85546875" bestFit="1" customWidth="1"/>
  </cols>
  <sheetData>
    <row r="1" spans="1:23" x14ac:dyDescent="0.25">
      <c r="A1" s="4" t="s">
        <v>26</v>
      </c>
      <c r="E1" s="4" t="s">
        <v>28</v>
      </c>
      <c r="H1" s="2"/>
      <c r="I1" s="2" t="s">
        <v>30</v>
      </c>
      <c r="M1" s="2" t="s">
        <v>29</v>
      </c>
      <c r="Q1" s="2" t="s">
        <v>74</v>
      </c>
      <c r="U1" s="2" t="s">
        <v>77</v>
      </c>
    </row>
    <row r="2" spans="1:23" x14ac:dyDescent="0.25">
      <c r="A2" s="34">
        <v>2</v>
      </c>
      <c r="B2" s="27">
        <v>17</v>
      </c>
      <c r="E2" s="34">
        <v>2</v>
      </c>
      <c r="F2" s="27">
        <v>17</v>
      </c>
    </row>
    <row r="3" spans="1:23" x14ac:dyDescent="0.25">
      <c r="A3" s="13" t="s">
        <v>73</v>
      </c>
      <c r="B3" s="15">
        <v>2</v>
      </c>
      <c r="E3" s="13" t="s">
        <v>73</v>
      </c>
      <c r="F3" s="15">
        <v>2</v>
      </c>
      <c r="I3" s="13" t="s">
        <v>73</v>
      </c>
      <c r="J3" s="15" t="s">
        <v>76</v>
      </c>
      <c r="K3" s="24"/>
      <c r="M3" s="13" t="s">
        <v>73</v>
      </c>
      <c r="N3" s="15" t="s">
        <v>76</v>
      </c>
      <c r="O3" s="24"/>
      <c r="Q3" s="13" t="s">
        <v>73</v>
      </c>
      <c r="R3" s="15">
        <v>1</v>
      </c>
      <c r="S3" s="24"/>
      <c r="U3" s="13" t="s">
        <v>73</v>
      </c>
      <c r="V3" s="15">
        <v>1</v>
      </c>
      <c r="W3" s="24"/>
    </row>
    <row r="4" spans="1:23" x14ac:dyDescent="0.25">
      <c r="A4" s="13" t="s">
        <v>95</v>
      </c>
      <c r="B4" s="14">
        <v>5</v>
      </c>
      <c r="E4" s="13" t="s">
        <v>95</v>
      </c>
      <c r="F4" s="14">
        <v>5</v>
      </c>
      <c r="I4" s="13" t="s">
        <v>95</v>
      </c>
      <c r="J4" s="23">
        <v>5</v>
      </c>
      <c r="K4" s="24"/>
      <c r="M4" s="13" t="s">
        <v>95</v>
      </c>
      <c r="N4" s="23">
        <v>5</v>
      </c>
      <c r="O4" s="24"/>
      <c r="Q4" s="13" t="s">
        <v>95</v>
      </c>
      <c r="R4" s="23">
        <v>5</v>
      </c>
      <c r="S4" s="24"/>
      <c r="U4" s="13" t="s">
        <v>95</v>
      </c>
      <c r="V4" s="23">
        <v>5</v>
      </c>
      <c r="W4" s="24"/>
    </row>
    <row r="5" spans="1:23" x14ac:dyDescent="0.25">
      <c r="A5" s="13" t="s">
        <v>4</v>
      </c>
      <c r="B5" s="32">
        <f>1/VLOOKUP(B3,Sublevels!A$4:H$6,A2)</f>
        <v>0.1388888888888889</v>
      </c>
      <c r="C5" s="18"/>
      <c r="D5" s="18"/>
      <c r="E5" s="13" t="s">
        <v>4</v>
      </c>
      <c r="F5" s="32">
        <f>1/VLOOKUP(F3,Sublevels!A$4:H$6,A2)</f>
        <v>0.1388888888888889</v>
      </c>
      <c r="G5" s="18"/>
      <c r="H5" s="1"/>
      <c r="I5" s="13" t="s">
        <v>4</v>
      </c>
      <c r="J5" s="32">
        <f>1/VLOOKUP(J3,Sublevels!$A$17:$H$19,$A2)</f>
        <v>0.19230769230769229</v>
      </c>
      <c r="K5" s="24"/>
      <c r="M5" s="13" t="s">
        <v>4</v>
      </c>
      <c r="N5" s="32">
        <f>1/VLOOKUP(N3,Sublevels!$A$17:$H$19,$A2)</f>
        <v>0.19230769230769229</v>
      </c>
      <c r="O5" s="24"/>
      <c r="Q5" s="13" t="s">
        <v>4</v>
      </c>
      <c r="R5" s="32">
        <f>1/VLOOKUP(R3,Sublevels!$A$29:$H$30,$A2)</f>
        <v>0.16393442622950821</v>
      </c>
      <c r="S5" s="24"/>
      <c r="U5" s="13" t="s">
        <v>4</v>
      </c>
      <c r="V5" s="32">
        <f>1/VLOOKUP(V3,Sublevels!$A$23:$H$24,$A2)</f>
        <v>0.16666666666666666</v>
      </c>
      <c r="W5" s="24"/>
    </row>
    <row r="6" spans="1:23" x14ac:dyDescent="0.25">
      <c r="B6" s="5"/>
      <c r="F6" s="5"/>
      <c r="J6" s="5"/>
      <c r="K6" s="24"/>
      <c r="N6" s="5"/>
      <c r="O6" s="24"/>
      <c r="R6" s="5"/>
      <c r="S6" s="24"/>
      <c r="V6" s="5"/>
      <c r="W6" s="24"/>
    </row>
    <row r="7" spans="1:23" ht="15.75" x14ac:dyDescent="0.25">
      <c r="A7" s="11">
        <v>1</v>
      </c>
      <c r="B7" s="12">
        <f>B4+B5</f>
        <v>5.1388888888888893</v>
      </c>
      <c r="C7" s="13" t="str">
        <f>IF(B7&lt;&gt;"", VLOOKUP(ROUNDDOWN(B7,1),Sublevels!$L$2:$M$21,2), "")</f>
        <v>Mediocre</v>
      </c>
      <c r="D7" s="18"/>
      <c r="E7" s="11">
        <v>1</v>
      </c>
      <c r="F7" s="12">
        <f>F4+F5</f>
        <v>5.1388888888888893</v>
      </c>
      <c r="G7" s="13" t="str">
        <f>IF(F7&lt;&gt;"", VLOOKUP(ROUNDDOWN(F7,1),Sublevels!$L$2:$M$21,2), "")</f>
        <v>Mediocre</v>
      </c>
      <c r="H7" s="22"/>
      <c r="I7" s="16">
        <v>1</v>
      </c>
      <c r="J7" s="12">
        <f>J4</f>
        <v>5</v>
      </c>
      <c r="K7" s="13" t="str">
        <f>IF(J7&lt;&gt;"", VLOOKUP(ROUNDDOWN(J7,1),Sublevels!$L$2:$M$21,2), "")</f>
        <v>Mediocre</v>
      </c>
      <c r="M7" s="16">
        <v>1</v>
      </c>
      <c r="N7" s="12">
        <f>N4</f>
        <v>5</v>
      </c>
      <c r="O7" s="13" t="str">
        <f>IF(N7&lt;&gt;"", VLOOKUP(ROUNDDOWN(N7,1),Sublevels!$L$2:$M$21,2), "")</f>
        <v>Mediocre</v>
      </c>
      <c r="Q7" s="16">
        <v>1</v>
      </c>
      <c r="R7" s="12">
        <f>R4</f>
        <v>5</v>
      </c>
      <c r="S7" s="13" t="str">
        <f>IF(R7&lt;&gt;"", VLOOKUP(ROUNDDOWN(R7,1),Sublevels!$L$2:$M$21,2), "")</f>
        <v>Mediocre</v>
      </c>
      <c r="U7" s="16">
        <v>1</v>
      </c>
      <c r="V7" s="12">
        <f>V4</f>
        <v>5</v>
      </c>
      <c r="W7" s="13" t="str">
        <f>IF(V7&lt;&gt;"", VLOOKUP(ROUNDDOWN(V7,1),Sublevels!$L$2:$M$11,2), "")</f>
        <v>Mediocre</v>
      </c>
    </row>
    <row r="8" spans="1:23" ht="15.75" x14ac:dyDescent="0.25">
      <c r="A8" s="11">
        <v>2</v>
      </c>
      <c r="B8" s="12">
        <f>B7+B$5</f>
        <v>5.2777777777777786</v>
      </c>
      <c r="C8" s="13" t="str">
        <f>IF(B8&lt;&gt;"", VLOOKUP(ROUNDDOWN(B8,1),Sublevels!$L$2:$M$21,2), "")</f>
        <v>Mediocre</v>
      </c>
      <c r="D8" s="18"/>
      <c r="E8" s="11">
        <v>2</v>
      </c>
      <c r="F8" s="12">
        <f>F7+F$5</f>
        <v>5.2777777777777786</v>
      </c>
      <c r="G8" s="13" t="str">
        <f>IF(F8&lt;&gt;"", VLOOKUP(ROUNDDOWN(F8,1),Sublevels!$L$2:$M$21,2), "")</f>
        <v>Mediocre</v>
      </c>
      <c r="H8" s="22"/>
      <c r="I8" s="16">
        <v>2</v>
      </c>
      <c r="J8" s="12">
        <f>J7+J$5</f>
        <v>5.1923076923076925</v>
      </c>
      <c r="K8" s="13" t="str">
        <f>IF(J8&lt;&gt;"", VLOOKUP(ROUNDDOWN(J8,1),Sublevels!$L$2:$M$21,2), "")</f>
        <v>Mediocre</v>
      </c>
      <c r="M8" s="16">
        <v>2</v>
      </c>
      <c r="N8" s="12">
        <f t="shared" ref="N8:N22" si="0">N7+N$5</f>
        <v>5.1923076923076925</v>
      </c>
      <c r="O8" s="13" t="str">
        <f>IF(N8&lt;&gt;"", VLOOKUP(ROUNDDOWN(N8,1),Sublevels!$L$2:$M$21,2), "")</f>
        <v>Mediocre</v>
      </c>
      <c r="Q8" s="16">
        <v>2</v>
      </c>
      <c r="R8" s="12">
        <f t="shared" ref="R8:R22" si="1">R7+R$5</f>
        <v>5.1639344262295079</v>
      </c>
      <c r="S8" s="13" t="str">
        <f>IF(R8&lt;&gt;"", VLOOKUP(ROUNDDOWN(R8,1),Sublevels!$L$2:$M$21,2), "")</f>
        <v>Mediocre</v>
      </c>
      <c r="U8" s="16">
        <v>2</v>
      </c>
      <c r="V8" s="12">
        <f t="shared" ref="V8:V22" si="2">V7+V$5</f>
        <v>5.166666666666667</v>
      </c>
      <c r="W8" s="13" t="str">
        <f>IF(V8&lt;&gt;"", VLOOKUP(ROUNDDOWN(V8,1),Sublevels!$L$2:$M$11,2), "")</f>
        <v>Mediocre</v>
      </c>
    </row>
    <row r="9" spans="1:23" ht="15.75" x14ac:dyDescent="0.25">
      <c r="A9" s="11">
        <v>3</v>
      </c>
      <c r="B9" s="12">
        <f t="shared" ref="B9:B22" si="3">B8+B$5</f>
        <v>5.4166666666666679</v>
      </c>
      <c r="C9" s="13" t="str">
        <f>IF(B9&lt;&gt;"", VLOOKUP(ROUNDDOWN(B9,1),Sublevels!$L$2:$M$21,2), "")</f>
        <v>Mediocre</v>
      </c>
      <c r="D9" s="18"/>
      <c r="E9" s="11">
        <v>3</v>
      </c>
      <c r="F9" s="12">
        <f>F8+F$5</f>
        <v>5.4166666666666679</v>
      </c>
      <c r="G9" s="13" t="str">
        <f>IF(F9&lt;&gt;"", VLOOKUP(ROUNDDOWN(F9,1),Sublevels!$L$2:$M$21,2), "")</f>
        <v>Mediocre</v>
      </c>
      <c r="H9" s="22"/>
      <c r="I9" s="16">
        <v>3</v>
      </c>
      <c r="J9" s="12">
        <f t="shared" ref="J9:J22" si="4">J8+J$5</f>
        <v>5.384615384615385</v>
      </c>
      <c r="K9" s="13" t="str">
        <f>IF(J9&lt;&gt;"", VLOOKUP(ROUNDDOWN(J9,1),Sublevels!$L$2:$M$21,2), "")</f>
        <v>Mediocre</v>
      </c>
      <c r="M9" s="16">
        <v>3</v>
      </c>
      <c r="N9" s="12">
        <f t="shared" si="0"/>
        <v>5.384615384615385</v>
      </c>
      <c r="O9" s="13" t="str">
        <f>IF(N9&lt;&gt;"", VLOOKUP(ROUNDDOWN(N9,1),Sublevels!$L$2:$M$21,2), "")</f>
        <v>Mediocre</v>
      </c>
      <c r="Q9" s="16">
        <v>3</v>
      </c>
      <c r="R9" s="12">
        <f t="shared" si="1"/>
        <v>5.3278688524590159</v>
      </c>
      <c r="S9" s="13" t="str">
        <f>IF(R9&lt;&gt;"", VLOOKUP(ROUNDDOWN(R9,1),Sublevels!$L$2:$M$21,2), "")</f>
        <v>Mediocre</v>
      </c>
      <c r="U9" s="16">
        <v>3</v>
      </c>
      <c r="V9" s="12">
        <f t="shared" si="2"/>
        <v>5.3333333333333339</v>
      </c>
      <c r="W9" s="13" t="str">
        <f>IF(V9&lt;&gt;"", VLOOKUP(ROUNDDOWN(V9,1),Sublevels!$L$2:$M$11,2), "")</f>
        <v>Mediocre</v>
      </c>
    </row>
    <row r="10" spans="1:23" ht="15.75" x14ac:dyDescent="0.25">
      <c r="A10" s="11">
        <v>4</v>
      </c>
      <c r="B10" s="12">
        <f t="shared" si="3"/>
        <v>5.5555555555555571</v>
      </c>
      <c r="C10" s="13" t="str">
        <f>IF(B10&lt;&gt;"", VLOOKUP(ROUNDDOWN(B10,1),Sublevels!$L$2:$M$21,2), "")</f>
        <v>Mediocre</v>
      </c>
      <c r="D10" s="18"/>
      <c r="E10" s="11">
        <v>4</v>
      </c>
      <c r="F10" s="12">
        <f>F9+F$5</f>
        <v>5.5555555555555571</v>
      </c>
      <c r="G10" s="13" t="str">
        <f>IF(F10&lt;&gt;"", VLOOKUP(ROUNDDOWN(F10,1),Sublevels!$L$2:$M$21,2), "")</f>
        <v>Mediocre</v>
      </c>
      <c r="H10" s="22"/>
      <c r="I10" s="16">
        <v>4</v>
      </c>
      <c r="J10" s="12">
        <f t="shared" si="4"/>
        <v>5.5769230769230775</v>
      </c>
      <c r="K10" s="13" t="str">
        <f>IF(J10&lt;&gt;"", VLOOKUP(ROUNDDOWN(J10,1),Sublevels!$L$2:$M$21,2), "")</f>
        <v>Mediocre</v>
      </c>
      <c r="M10" s="16">
        <v>4</v>
      </c>
      <c r="N10" s="12">
        <f t="shared" si="0"/>
        <v>5.5769230769230775</v>
      </c>
      <c r="O10" s="13" t="str">
        <f>IF(N10&lt;&gt;"", VLOOKUP(ROUNDDOWN(N10,1),Sublevels!$L$2:$M$21,2), "")</f>
        <v>Mediocre</v>
      </c>
      <c r="Q10" s="16">
        <v>4</v>
      </c>
      <c r="R10" s="12">
        <f t="shared" si="1"/>
        <v>5.4918032786885238</v>
      </c>
      <c r="S10" s="13" t="str">
        <f>IF(R10&lt;&gt;"", VLOOKUP(ROUNDDOWN(R10,1),Sublevels!$L$2:$M$21,2), "")</f>
        <v>Mediocre</v>
      </c>
      <c r="U10" s="16">
        <v>4</v>
      </c>
      <c r="V10" s="12">
        <f t="shared" si="2"/>
        <v>5.5000000000000009</v>
      </c>
      <c r="W10" s="13" t="str">
        <f>IF(V10&lt;&gt;"", VLOOKUP(ROUNDDOWN(V10,1),Sublevels!$L$2:$M$11,2), "")</f>
        <v>Mediocre</v>
      </c>
    </row>
    <row r="11" spans="1:23" ht="15.75" x14ac:dyDescent="0.25">
      <c r="A11" s="11">
        <v>5</v>
      </c>
      <c r="B11" s="12">
        <f t="shared" si="3"/>
        <v>5.6944444444444464</v>
      </c>
      <c r="C11" s="13" t="str">
        <f>IF(B11&lt;&gt;"", VLOOKUP(ROUNDDOWN(B11,1),Sublevels!$L$2:$M$21,2), "")</f>
        <v>Mediocre</v>
      </c>
      <c r="D11" s="18"/>
      <c r="E11" s="11">
        <v>5</v>
      </c>
      <c r="F11" s="12">
        <f t="shared" ref="F11:F22" si="5">F10+F$5</f>
        <v>5.6944444444444464</v>
      </c>
      <c r="G11" s="13" t="str">
        <f>IF(F11&lt;&gt;"", VLOOKUP(ROUNDDOWN(F11,1),Sublevels!$L$2:$M$21,2), "")</f>
        <v>Mediocre</v>
      </c>
      <c r="H11" s="22"/>
      <c r="I11" s="16">
        <v>5</v>
      </c>
      <c r="J11" s="12">
        <f t="shared" si="4"/>
        <v>5.7692307692307701</v>
      </c>
      <c r="K11" s="13" t="str">
        <f>IF(J11&lt;&gt;"", VLOOKUP(ROUNDDOWN(J11,1),Sublevels!$L$2:$M$21,2), "")</f>
        <v>Mediocre</v>
      </c>
      <c r="M11" s="16">
        <v>5</v>
      </c>
      <c r="N11" s="12">
        <f t="shared" si="0"/>
        <v>5.7692307692307701</v>
      </c>
      <c r="O11" s="13" t="str">
        <f>IF(N11&lt;&gt;"", VLOOKUP(ROUNDDOWN(N11,1),Sublevels!$L$2:$M$21,2), "")</f>
        <v>Mediocre</v>
      </c>
      <c r="Q11" s="16">
        <v>5</v>
      </c>
      <c r="R11" s="12">
        <f t="shared" si="1"/>
        <v>5.6557377049180317</v>
      </c>
      <c r="S11" s="13" t="str">
        <f>IF(R11&lt;&gt;"", VLOOKUP(ROUNDDOWN(R11,1),Sublevels!$L$2:$M$21,2), "")</f>
        <v>Mediocre</v>
      </c>
      <c r="U11" s="16">
        <v>5</v>
      </c>
      <c r="V11" s="12">
        <f t="shared" si="2"/>
        <v>5.6666666666666679</v>
      </c>
      <c r="W11" s="13" t="str">
        <f>IF(V11&lt;&gt;"", VLOOKUP(ROUNDDOWN(V11,1),Sublevels!$L$2:$M$11,2), "")</f>
        <v>Mediocre</v>
      </c>
    </row>
    <row r="12" spans="1:23" ht="15.75" x14ac:dyDescent="0.25">
      <c r="A12" s="11">
        <v>6</v>
      </c>
      <c r="B12" s="12">
        <f t="shared" si="3"/>
        <v>5.8333333333333357</v>
      </c>
      <c r="C12" s="13" t="str">
        <f>IF(B12&lt;&gt;"", VLOOKUP(ROUNDDOWN(B12,1),Sublevels!$L$2:$M$21,2), "")</f>
        <v>Mediocre</v>
      </c>
      <c r="D12" s="18"/>
      <c r="E12" s="11">
        <v>6</v>
      </c>
      <c r="F12" s="12">
        <f t="shared" si="5"/>
        <v>5.8333333333333357</v>
      </c>
      <c r="G12" s="13" t="str">
        <f>IF(F12&lt;&gt;"", VLOOKUP(ROUNDDOWN(F12,1),Sublevels!$L$2:$M$21,2), "")</f>
        <v>Mediocre</v>
      </c>
      <c r="H12" s="22"/>
      <c r="I12" s="16">
        <v>6</v>
      </c>
      <c r="J12" s="12">
        <f t="shared" si="4"/>
        <v>5.9615384615384626</v>
      </c>
      <c r="K12" s="13" t="str">
        <f>IF(J12&lt;&gt;"", VLOOKUP(ROUNDDOWN(J12,1),Sublevels!$L$2:$M$21,2), "")</f>
        <v>Mediocre</v>
      </c>
      <c r="M12" s="16">
        <v>6</v>
      </c>
      <c r="N12" s="12">
        <f t="shared" si="0"/>
        <v>5.9615384615384626</v>
      </c>
      <c r="O12" s="13" t="str">
        <f>IF(N12&lt;&gt;"", VLOOKUP(ROUNDDOWN(N12,1),Sublevels!$L$2:$M$21,2), "")</f>
        <v>Mediocre</v>
      </c>
      <c r="Q12" s="16">
        <v>6</v>
      </c>
      <c r="R12" s="12">
        <f t="shared" si="1"/>
        <v>5.8196721311475397</v>
      </c>
      <c r="S12" s="13" t="str">
        <f>IF(R12&lt;&gt;"", VLOOKUP(ROUNDDOWN(R12,1),Sublevels!$L$2:$M$21,2), "")</f>
        <v>Mediocre</v>
      </c>
      <c r="U12" s="16">
        <v>6</v>
      </c>
      <c r="V12" s="12">
        <f t="shared" si="2"/>
        <v>5.8333333333333348</v>
      </c>
      <c r="W12" s="13" t="str">
        <f>IF(V12&lt;&gt;"", VLOOKUP(ROUNDDOWN(V12,1),Sublevels!$L$2:$M$11,2), "")</f>
        <v>Mediocre</v>
      </c>
    </row>
    <row r="13" spans="1:23" ht="15.75" x14ac:dyDescent="0.25">
      <c r="A13" s="11">
        <v>7</v>
      </c>
      <c r="B13" s="12">
        <f t="shared" si="3"/>
        <v>5.972222222222225</v>
      </c>
      <c r="C13" s="13" t="str">
        <f>IF(B13&lt;&gt;"", VLOOKUP(ROUNDDOWN(B13,1),Sublevels!$L$2:$M$21,2), "")</f>
        <v>Mediocre</v>
      </c>
      <c r="D13" s="18"/>
      <c r="E13" s="11">
        <v>7</v>
      </c>
      <c r="F13" s="12">
        <f t="shared" si="5"/>
        <v>5.972222222222225</v>
      </c>
      <c r="G13" s="13" t="str">
        <f>IF(F13&lt;&gt;"", VLOOKUP(ROUNDDOWN(F13,1),Sublevels!$L$2:$M$21,2), "")</f>
        <v>Mediocre</v>
      </c>
      <c r="H13" s="22"/>
      <c r="I13" s="16">
        <v>7</v>
      </c>
      <c r="J13" s="12">
        <f t="shared" si="4"/>
        <v>6.1538461538461551</v>
      </c>
      <c r="K13" s="13" t="str">
        <f>IF(J13&lt;&gt;"", VLOOKUP(ROUNDDOWN(J13,1),Sublevels!$L$2:$M$21,2), "")</f>
        <v>Competent</v>
      </c>
      <c r="M13" s="16">
        <v>7</v>
      </c>
      <c r="N13" s="12">
        <f t="shared" si="0"/>
        <v>6.1538461538461551</v>
      </c>
      <c r="O13" s="13" t="str">
        <f>IF(N13&lt;&gt;"", VLOOKUP(ROUNDDOWN(N13,1),Sublevels!$L$2:$M$21,2), "")</f>
        <v>Competent</v>
      </c>
      <c r="Q13" s="16">
        <v>7</v>
      </c>
      <c r="R13" s="12">
        <f t="shared" si="1"/>
        <v>5.9836065573770476</v>
      </c>
      <c r="S13" s="13" t="str">
        <f>IF(R13&lt;&gt;"", VLOOKUP(ROUNDDOWN(R13,1),Sublevels!$L$2:$M$21,2), "")</f>
        <v>Mediocre</v>
      </c>
      <c r="U13" s="16">
        <v>7</v>
      </c>
      <c r="V13" s="12">
        <f t="shared" si="2"/>
        <v>6.0000000000000018</v>
      </c>
      <c r="W13" s="13" t="str">
        <f>IF(V13&lt;&gt;"", VLOOKUP(ROUNDDOWN(V13,1),Sublevels!$L$2:$M$11,2), "")</f>
        <v>Competent</v>
      </c>
    </row>
    <row r="14" spans="1:23" ht="15.75" x14ac:dyDescent="0.25">
      <c r="A14" s="11">
        <v>8</v>
      </c>
      <c r="B14" s="12">
        <f t="shared" si="3"/>
        <v>6.1111111111111143</v>
      </c>
      <c r="C14" s="13" t="str">
        <f>IF(B14&lt;&gt;"", VLOOKUP(ROUNDDOWN(B14,1),Sublevels!$L$2:$M$21,2), "")</f>
        <v>Competent</v>
      </c>
      <c r="D14" s="18"/>
      <c r="E14" s="11">
        <v>8</v>
      </c>
      <c r="F14" s="12">
        <f t="shared" si="5"/>
        <v>6.1111111111111143</v>
      </c>
      <c r="G14" s="13" t="str">
        <f>IF(F14&lt;&gt;"", VLOOKUP(ROUNDDOWN(F14,1),Sublevels!$L$2:$M$21,2), "")</f>
        <v>Competent</v>
      </c>
      <c r="H14" s="22"/>
      <c r="I14" s="16">
        <v>8</v>
      </c>
      <c r="J14" s="12">
        <f t="shared" si="4"/>
        <v>6.3461538461538476</v>
      </c>
      <c r="K14" s="13" t="str">
        <f>IF(J14&lt;&gt;"", VLOOKUP(ROUNDDOWN(J14,1),Sublevels!$L$2:$M$21,2), "")</f>
        <v>Competent</v>
      </c>
      <c r="M14" s="16">
        <v>8</v>
      </c>
      <c r="N14" s="12">
        <f t="shared" si="0"/>
        <v>6.3461538461538476</v>
      </c>
      <c r="O14" s="13" t="str">
        <f>IF(N14&lt;&gt;"", VLOOKUP(ROUNDDOWN(N14,1),Sublevels!$L$2:$M$21,2), "")</f>
        <v>Competent</v>
      </c>
      <c r="Q14" s="16">
        <v>8</v>
      </c>
      <c r="R14" s="12">
        <f t="shared" si="1"/>
        <v>6.1475409836065555</v>
      </c>
      <c r="S14" s="13" t="str">
        <f>IF(R14&lt;&gt;"", VLOOKUP(ROUNDDOWN(R14,1),Sublevels!$L$2:$M$21,2), "")</f>
        <v>Competent</v>
      </c>
      <c r="U14" s="16">
        <v>8</v>
      </c>
      <c r="V14" s="12">
        <f t="shared" si="2"/>
        <v>6.1666666666666687</v>
      </c>
      <c r="W14" s="13" t="str">
        <f>IF(V14&lt;&gt;"", VLOOKUP(ROUNDDOWN(V14,1),Sublevels!$L$2:$M$11,2), "")</f>
        <v>Competent</v>
      </c>
    </row>
    <row r="15" spans="1:23" ht="15.75" x14ac:dyDescent="0.25">
      <c r="A15" s="11">
        <v>9</v>
      </c>
      <c r="B15" s="12">
        <f t="shared" si="3"/>
        <v>6.2500000000000036</v>
      </c>
      <c r="C15" s="13" t="str">
        <f>IF(B15&lt;&gt;"", VLOOKUP(ROUNDDOWN(B15,1),Sublevels!$L$2:$M$21,2), "")</f>
        <v>Competent</v>
      </c>
      <c r="D15" s="18"/>
      <c r="E15" s="11">
        <v>9</v>
      </c>
      <c r="F15" s="12">
        <f t="shared" si="5"/>
        <v>6.2500000000000036</v>
      </c>
      <c r="G15" s="13" t="str">
        <f>IF(F15&lt;&gt;"", VLOOKUP(ROUNDDOWN(F15,1),Sublevels!$L$2:$M$21,2), "")</f>
        <v>Competent</v>
      </c>
      <c r="H15" s="22"/>
      <c r="I15" s="16">
        <v>9</v>
      </c>
      <c r="J15" s="12">
        <f t="shared" si="4"/>
        <v>6.5384615384615401</v>
      </c>
      <c r="K15" s="13" t="str">
        <f>IF(J15&lt;&gt;"", VLOOKUP(ROUNDDOWN(J15,1),Sublevels!$L$2:$M$21,2), "")</f>
        <v>Competent</v>
      </c>
      <c r="M15" s="16">
        <v>9</v>
      </c>
      <c r="N15" s="12">
        <f t="shared" si="0"/>
        <v>6.5384615384615401</v>
      </c>
      <c r="O15" s="13" t="str">
        <f>IF(N15&lt;&gt;"", VLOOKUP(ROUNDDOWN(N15,1),Sublevels!$L$2:$M$21,2), "")</f>
        <v>Competent</v>
      </c>
      <c r="Q15" s="16">
        <v>9</v>
      </c>
      <c r="R15" s="12">
        <f t="shared" si="1"/>
        <v>6.3114754098360635</v>
      </c>
      <c r="S15" s="13" t="str">
        <f>IF(R15&lt;&gt;"", VLOOKUP(ROUNDDOWN(R15,1),Sublevels!$L$2:$M$21,2), "")</f>
        <v>Competent</v>
      </c>
      <c r="U15" s="16">
        <v>9</v>
      </c>
      <c r="V15" s="12">
        <f t="shared" si="2"/>
        <v>6.3333333333333357</v>
      </c>
      <c r="W15" s="13" t="str">
        <f>IF(V15&lt;&gt;"", VLOOKUP(ROUNDDOWN(V15,1),Sublevels!$L$2:$M$11,2), "")</f>
        <v>Competent</v>
      </c>
    </row>
    <row r="16" spans="1:23" ht="15.75" x14ac:dyDescent="0.25">
      <c r="A16" s="11">
        <v>10</v>
      </c>
      <c r="B16" s="12">
        <f t="shared" si="3"/>
        <v>6.3888888888888928</v>
      </c>
      <c r="C16" s="13" t="str">
        <f>IF(B16&lt;&gt;"", VLOOKUP(ROUNDDOWN(B16,1),Sublevels!$L$2:$M$21,2), "")</f>
        <v>Competent</v>
      </c>
      <c r="D16" s="18"/>
      <c r="E16" s="11">
        <v>10</v>
      </c>
      <c r="F16" s="12">
        <f>F15+F$5</f>
        <v>6.3888888888888928</v>
      </c>
      <c r="G16" s="13" t="str">
        <f>IF(F16&lt;&gt;"", VLOOKUP(ROUNDDOWN(F16,1),Sublevels!$L$2:$M$21,2), "")</f>
        <v>Competent</v>
      </c>
      <c r="H16" s="22"/>
      <c r="I16" s="16">
        <v>10</v>
      </c>
      <c r="J16" s="12">
        <f t="shared" si="4"/>
        <v>6.7307692307692326</v>
      </c>
      <c r="K16" s="13" t="str">
        <f>IF(J16&lt;&gt;"", VLOOKUP(ROUNDDOWN(J16,1),Sublevels!$L$2:$M$21,2), "")</f>
        <v>Competent</v>
      </c>
      <c r="M16" s="16">
        <v>10</v>
      </c>
      <c r="N16" s="12">
        <f t="shared" si="0"/>
        <v>6.7307692307692326</v>
      </c>
      <c r="O16" s="13" t="str">
        <f>IF(N16&lt;&gt;"", VLOOKUP(ROUNDDOWN(N16,1),Sublevels!$L$2:$M$21,2), "")</f>
        <v>Competent</v>
      </c>
      <c r="Q16" s="16">
        <v>10</v>
      </c>
      <c r="R16" s="12">
        <f t="shared" si="1"/>
        <v>6.4754098360655714</v>
      </c>
      <c r="S16" s="13" t="str">
        <f>IF(R16&lt;&gt;"", VLOOKUP(ROUNDDOWN(R16,1),Sublevels!$L$2:$M$21,2), "")</f>
        <v>Competent</v>
      </c>
      <c r="U16" s="16">
        <v>10</v>
      </c>
      <c r="V16" s="12">
        <f t="shared" si="2"/>
        <v>6.5000000000000027</v>
      </c>
      <c r="W16" s="13" t="str">
        <f>IF(V16&lt;&gt;"", VLOOKUP(ROUNDDOWN(V16,1),Sublevels!$L$2:$M$11,2), "")</f>
        <v>Competent</v>
      </c>
    </row>
    <row r="17" spans="1:23" ht="15.75" x14ac:dyDescent="0.25">
      <c r="A17" s="11">
        <v>11</v>
      </c>
      <c r="B17" s="12">
        <f t="shared" si="3"/>
        <v>6.5277777777777821</v>
      </c>
      <c r="C17" s="13" t="str">
        <f>IF(B17&lt;&gt;"", VLOOKUP(ROUNDDOWN(B17,1),Sublevels!$L$2:$M$21,2), "")</f>
        <v>Competent</v>
      </c>
      <c r="D17" s="18"/>
      <c r="E17" s="11">
        <v>11</v>
      </c>
      <c r="F17" s="12">
        <f t="shared" si="5"/>
        <v>6.5277777777777821</v>
      </c>
      <c r="G17" s="13" t="str">
        <f>IF(F17&lt;&gt;"", VLOOKUP(ROUNDDOWN(F17,1),Sublevels!$L$2:$M$21,2), "")</f>
        <v>Competent</v>
      </c>
      <c r="H17" s="22"/>
      <c r="I17" s="16">
        <v>11</v>
      </c>
      <c r="J17" s="12">
        <f t="shared" si="4"/>
        <v>6.9230769230769251</v>
      </c>
      <c r="K17" s="13" t="str">
        <f>IF(J17&lt;&gt;"", VLOOKUP(ROUNDDOWN(J17,1),Sublevels!$L$2:$M$21,2), "")</f>
        <v>Competent</v>
      </c>
      <c r="M17" s="16">
        <v>11</v>
      </c>
      <c r="N17" s="12">
        <f t="shared" si="0"/>
        <v>6.9230769230769251</v>
      </c>
      <c r="O17" s="13" t="str">
        <f>IF(N17&lt;&gt;"", VLOOKUP(ROUNDDOWN(N17,1),Sublevels!$L$2:$M$21,2), "")</f>
        <v>Competent</v>
      </c>
      <c r="Q17" s="16">
        <v>11</v>
      </c>
      <c r="R17" s="12">
        <f t="shared" si="1"/>
        <v>6.6393442622950793</v>
      </c>
      <c r="S17" s="13" t="str">
        <f>IF(R17&lt;&gt;"", VLOOKUP(ROUNDDOWN(R17,1),Sublevels!$L$2:$M$21,2), "")</f>
        <v>Competent</v>
      </c>
      <c r="U17" s="16">
        <v>11</v>
      </c>
      <c r="V17" s="12">
        <f t="shared" si="2"/>
        <v>6.6666666666666696</v>
      </c>
      <c r="W17" s="13" t="str">
        <f>IF(V17&lt;&gt;"", VLOOKUP(ROUNDDOWN(V17,1),Sublevels!$L$2:$M$11,2), "")</f>
        <v>Competent</v>
      </c>
    </row>
    <row r="18" spans="1:23" ht="15.75" x14ac:dyDescent="0.25">
      <c r="A18" s="11">
        <v>12</v>
      </c>
      <c r="B18" s="12">
        <f t="shared" si="3"/>
        <v>6.6666666666666714</v>
      </c>
      <c r="C18" s="13" t="str">
        <f>IF(B18&lt;&gt;"", VLOOKUP(ROUNDDOWN(B18,1),Sublevels!$L$2:$M$21,2), "")</f>
        <v>Competent</v>
      </c>
      <c r="D18" s="18"/>
      <c r="E18" s="11">
        <v>12</v>
      </c>
      <c r="F18" s="12">
        <f t="shared" si="5"/>
        <v>6.6666666666666714</v>
      </c>
      <c r="G18" s="13" t="str">
        <f>IF(F18&lt;&gt;"", VLOOKUP(ROUNDDOWN(F18,1),Sublevels!$L$2:$M$21,2), "")</f>
        <v>Competent</v>
      </c>
      <c r="H18" s="22"/>
      <c r="I18" s="16">
        <v>12</v>
      </c>
      <c r="J18" s="12">
        <f t="shared" si="4"/>
        <v>7.1153846153846176</v>
      </c>
      <c r="K18" s="13" t="str">
        <f>IF(J18&lt;&gt;"", VLOOKUP(ROUNDDOWN(J18,1),Sublevels!$L$2:$M$21,2), "")</f>
        <v>Respectable</v>
      </c>
      <c r="M18" s="16">
        <v>12</v>
      </c>
      <c r="N18" s="12">
        <f t="shared" si="0"/>
        <v>7.1153846153846176</v>
      </c>
      <c r="O18" s="13" t="str">
        <f>IF(N18&lt;&gt;"", VLOOKUP(ROUNDDOWN(N18,1),Sublevels!$L$2:$M$21,2), "")</f>
        <v>Respectable</v>
      </c>
      <c r="Q18" s="16">
        <v>12</v>
      </c>
      <c r="R18" s="12">
        <f t="shared" si="1"/>
        <v>6.8032786885245873</v>
      </c>
      <c r="S18" s="13" t="str">
        <f>IF(R18&lt;&gt;"", VLOOKUP(ROUNDDOWN(R18,1),Sublevels!$L$2:$M$21,2), "")</f>
        <v>Competent</v>
      </c>
      <c r="U18" s="16">
        <v>12</v>
      </c>
      <c r="V18" s="12">
        <f t="shared" si="2"/>
        <v>6.8333333333333366</v>
      </c>
      <c r="W18" s="13" t="str">
        <f>IF(V18&lt;&gt;"", VLOOKUP(ROUNDDOWN(V18,1),Sublevels!$L$2:$M$11,2), "")</f>
        <v>Competent</v>
      </c>
    </row>
    <row r="19" spans="1:23" ht="15.75" x14ac:dyDescent="0.25">
      <c r="A19" s="11">
        <v>13</v>
      </c>
      <c r="B19" s="12">
        <f t="shared" si="3"/>
        <v>6.8055555555555607</v>
      </c>
      <c r="C19" s="13" t="str">
        <f>IF(B19&lt;&gt;"", VLOOKUP(ROUNDDOWN(B19,1),Sublevels!$L$2:$M$21,2), "")</f>
        <v>Competent</v>
      </c>
      <c r="D19" s="18"/>
      <c r="E19" s="11">
        <v>13</v>
      </c>
      <c r="F19" s="12">
        <f t="shared" si="5"/>
        <v>6.8055555555555607</v>
      </c>
      <c r="G19" s="13" t="str">
        <f>IF(F19&lt;&gt;"", VLOOKUP(ROUNDDOWN(F19,1),Sublevels!$L$2:$M$21,2), "")</f>
        <v>Competent</v>
      </c>
      <c r="H19" s="22"/>
      <c r="I19" s="16">
        <v>13</v>
      </c>
      <c r="J19" s="12">
        <f t="shared" si="4"/>
        <v>7.3076923076923102</v>
      </c>
      <c r="K19" s="13" t="str">
        <f>IF(J19&lt;&gt;"", VLOOKUP(ROUNDDOWN(J19,1),Sublevels!$L$2:$M$21,2), "")</f>
        <v>Respectable</v>
      </c>
      <c r="M19" s="16">
        <v>13</v>
      </c>
      <c r="N19" s="12">
        <f t="shared" si="0"/>
        <v>7.3076923076923102</v>
      </c>
      <c r="O19" s="13" t="str">
        <f>IF(N19&lt;&gt;"", VLOOKUP(ROUNDDOWN(N19,1),Sublevels!$L$2:$M$21,2), "")</f>
        <v>Respectable</v>
      </c>
      <c r="Q19" s="16">
        <v>13</v>
      </c>
      <c r="R19" s="12">
        <f t="shared" si="1"/>
        <v>6.9672131147540952</v>
      </c>
      <c r="S19" s="13" t="str">
        <f>IF(R19&lt;&gt;"", VLOOKUP(ROUNDDOWN(R19,1),Sublevels!$L$2:$M$21,2), "")</f>
        <v>Competent</v>
      </c>
      <c r="U19" s="16">
        <v>13</v>
      </c>
      <c r="V19" s="12">
        <f t="shared" si="2"/>
        <v>7.0000000000000036</v>
      </c>
      <c r="W19" s="13" t="str">
        <f>IF(V19&lt;&gt;"", VLOOKUP(ROUNDDOWN(V19,1),Sublevels!$L$2:$M$11,2), "")</f>
        <v>Respectable</v>
      </c>
    </row>
    <row r="20" spans="1:23" ht="15.75" x14ac:dyDescent="0.25">
      <c r="A20" s="11">
        <v>14</v>
      </c>
      <c r="B20" s="12">
        <f t="shared" si="3"/>
        <v>6.94444444444445</v>
      </c>
      <c r="C20" s="13" t="str">
        <f>IF(B20&lt;&gt;"", VLOOKUP(ROUNDDOWN(B20,1),Sublevels!$L$2:$M$21,2), "")</f>
        <v>Competent</v>
      </c>
      <c r="D20" s="18"/>
      <c r="E20" s="11">
        <v>14</v>
      </c>
      <c r="F20" s="12">
        <f t="shared" si="5"/>
        <v>6.94444444444445</v>
      </c>
      <c r="G20" s="13" t="str">
        <f>IF(F20&lt;&gt;"", VLOOKUP(ROUNDDOWN(F20,1),Sublevels!$L$2:$M$21,2), "")</f>
        <v>Competent</v>
      </c>
      <c r="H20" s="22"/>
      <c r="I20" s="16">
        <v>14</v>
      </c>
      <c r="J20" s="12">
        <f t="shared" si="4"/>
        <v>7.5000000000000027</v>
      </c>
      <c r="K20" s="13" t="str">
        <f>IF(J20&lt;&gt;"", VLOOKUP(ROUNDDOWN(J20,1),Sublevels!$L$2:$M$21,2), "")</f>
        <v>Respectable</v>
      </c>
      <c r="M20" s="16">
        <v>14</v>
      </c>
      <c r="N20" s="12">
        <f t="shared" si="0"/>
        <v>7.5000000000000027</v>
      </c>
      <c r="O20" s="13" t="str">
        <f>IF(N20&lt;&gt;"", VLOOKUP(ROUNDDOWN(N20,1),Sublevels!$L$2:$M$21,2), "")</f>
        <v>Respectable</v>
      </c>
      <c r="Q20" s="16">
        <v>14</v>
      </c>
      <c r="R20" s="12">
        <f t="shared" si="1"/>
        <v>7.1311475409836032</v>
      </c>
      <c r="S20" s="13" t="str">
        <f>IF(R20&lt;&gt;"", VLOOKUP(ROUNDDOWN(R20,1),Sublevels!$L$2:$M$21,2), "")</f>
        <v>Respectable</v>
      </c>
      <c r="U20" s="16">
        <v>14</v>
      </c>
      <c r="V20" s="12">
        <f t="shared" si="2"/>
        <v>7.1666666666666705</v>
      </c>
      <c r="W20" s="13" t="str">
        <f>IF(V20&lt;&gt;"", VLOOKUP(ROUNDDOWN(V20,1),Sublevels!$L$2:$M$11,2), "")</f>
        <v>Respectable</v>
      </c>
    </row>
    <row r="21" spans="1:23" ht="15.75" x14ac:dyDescent="0.25">
      <c r="A21" s="11">
        <v>15</v>
      </c>
      <c r="B21" s="12">
        <f t="shared" si="3"/>
        <v>7.0833333333333393</v>
      </c>
      <c r="C21" s="13" t="str">
        <f>IF(B21&lt;&gt;"", VLOOKUP(ROUNDDOWN(B21,1),Sublevels!$L$2:$M$21,2), "")</f>
        <v>Respectable</v>
      </c>
      <c r="D21" s="18"/>
      <c r="E21" s="11">
        <v>15</v>
      </c>
      <c r="F21" s="12">
        <f t="shared" si="5"/>
        <v>7.0833333333333393</v>
      </c>
      <c r="G21" s="13" t="str">
        <f>IF(F21&lt;&gt;"", VLOOKUP(ROUNDDOWN(F21,1),Sublevels!$L$2:$M$21,2), "")</f>
        <v>Respectable</v>
      </c>
      <c r="H21" s="22"/>
      <c r="I21" s="16">
        <v>15</v>
      </c>
      <c r="J21" s="12">
        <f t="shared" si="4"/>
        <v>7.6923076923076952</v>
      </c>
      <c r="K21" s="13" t="str">
        <f>IF(J21&lt;&gt;"", VLOOKUP(ROUNDDOWN(J21,1),Sublevels!$L$2:$M$21,2), "")</f>
        <v>Respectable</v>
      </c>
      <c r="M21" s="16">
        <v>15</v>
      </c>
      <c r="N21" s="12">
        <f t="shared" si="0"/>
        <v>7.6923076923076952</v>
      </c>
      <c r="O21" s="13" t="str">
        <f>IF(N21&lt;&gt;"", VLOOKUP(ROUNDDOWN(N21,1),Sublevels!$L$2:$M$21,2), "")</f>
        <v>Respectable</v>
      </c>
      <c r="Q21" s="16">
        <v>15</v>
      </c>
      <c r="R21" s="12">
        <f t="shared" si="1"/>
        <v>7.2950819672131111</v>
      </c>
      <c r="S21" s="13" t="str">
        <f>IF(R21&lt;&gt;"", VLOOKUP(ROUNDDOWN(R21,1),Sublevels!$L$2:$M$21,2), "")</f>
        <v>Respectable</v>
      </c>
      <c r="U21" s="16">
        <v>15</v>
      </c>
      <c r="V21" s="12">
        <f t="shared" si="2"/>
        <v>7.3333333333333375</v>
      </c>
      <c r="W21" s="13" t="str">
        <f>IF(V21&lt;&gt;"", VLOOKUP(ROUNDDOWN(V21,1),Sublevels!$L$2:$M$11,2), "")</f>
        <v>Respectable</v>
      </c>
    </row>
    <row r="22" spans="1:23" ht="15.75" x14ac:dyDescent="0.25">
      <c r="A22" s="11">
        <v>16</v>
      </c>
      <c r="B22" s="12">
        <f t="shared" si="3"/>
        <v>7.2222222222222285</v>
      </c>
      <c r="C22" s="13" t="str">
        <f>IF(B22&lt;&gt;"", VLOOKUP(ROUNDDOWN(B22,1),Sublevels!$L$2:$M$21,2), "")</f>
        <v>Respectable</v>
      </c>
      <c r="D22" s="18"/>
      <c r="E22" s="11">
        <v>16</v>
      </c>
      <c r="F22" s="12">
        <f t="shared" si="5"/>
        <v>7.2222222222222285</v>
      </c>
      <c r="G22" s="13" t="str">
        <f>IF(F22&lt;&gt;"", VLOOKUP(ROUNDDOWN(F22,1),Sublevels!$L$2:$M$21,2), "")</f>
        <v>Respectable</v>
      </c>
      <c r="H22" s="22"/>
      <c r="I22" s="16">
        <v>16</v>
      </c>
      <c r="J22" s="12">
        <f t="shared" si="4"/>
        <v>7.8846153846153877</v>
      </c>
      <c r="K22" s="13" t="str">
        <f>IF(J22&lt;&gt;"", VLOOKUP(ROUNDDOWN(J22,1),Sublevels!$L$2:$M$21,2), "")</f>
        <v>Respectable</v>
      </c>
      <c r="M22" s="16">
        <v>16</v>
      </c>
      <c r="N22" s="12">
        <f t="shared" si="0"/>
        <v>7.8846153846153877</v>
      </c>
      <c r="O22" s="13" t="str">
        <f>IF(N22&lt;&gt;"", VLOOKUP(ROUNDDOWN(N22,1),Sublevels!$L$2:$M$21,2), "")</f>
        <v>Respectable</v>
      </c>
      <c r="Q22" s="16">
        <v>16</v>
      </c>
      <c r="R22" s="12">
        <f t="shared" si="1"/>
        <v>7.459016393442619</v>
      </c>
      <c r="S22" s="13" t="str">
        <f>IF(R22&lt;&gt;"", VLOOKUP(ROUNDDOWN(R22,1),Sublevels!$L$2:$M$21,2), "")</f>
        <v>Respectable</v>
      </c>
      <c r="U22" s="16">
        <v>16</v>
      </c>
      <c r="V22" s="12">
        <f t="shared" si="2"/>
        <v>7.5000000000000044</v>
      </c>
      <c r="W22" s="13" t="str">
        <f>IF(V22&lt;&gt;"", VLOOKUP(ROUNDDOWN(V22,1),Sublevels!$L$2:$M$11,2), "")</f>
        <v>Respectable</v>
      </c>
    </row>
    <row r="23" spans="1:23" ht="15.75" x14ac:dyDescent="0.25">
      <c r="A23" s="30"/>
      <c r="B23" s="31"/>
      <c r="C23" s="18"/>
      <c r="D23" s="18"/>
      <c r="E23" s="30"/>
      <c r="F23" s="31"/>
      <c r="G23" s="18"/>
      <c r="H23" s="22"/>
      <c r="I23" s="3"/>
      <c r="J23" s="31"/>
      <c r="K23" s="18"/>
      <c r="M23" s="3"/>
      <c r="N23" s="31"/>
      <c r="O23" s="18"/>
      <c r="Q23" s="3"/>
      <c r="R23" s="31"/>
      <c r="S23" s="18"/>
      <c r="U23" s="3"/>
      <c r="V23" s="31"/>
      <c r="W23" s="18"/>
    </row>
    <row r="24" spans="1:23" ht="15.75" x14ac:dyDescent="0.25">
      <c r="A24" s="33">
        <f>A2+1</f>
        <v>3</v>
      </c>
      <c r="B24" s="27">
        <f>B2+1</f>
        <v>18</v>
      </c>
      <c r="C24" s="24"/>
      <c r="D24" s="24"/>
      <c r="E24" s="33">
        <f>E2+1</f>
        <v>3</v>
      </c>
      <c r="F24" s="27">
        <f>F2+1</f>
        <v>18</v>
      </c>
      <c r="G24" s="24"/>
      <c r="H24" s="25"/>
    </row>
    <row r="25" spans="1:23" x14ac:dyDescent="0.25">
      <c r="A25" s="13" t="s">
        <v>73</v>
      </c>
      <c r="B25" s="15">
        <v>3</v>
      </c>
      <c r="C25" s="24"/>
      <c r="D25" s="24"/>
      <c r="E25" s="13" t="s">
        <v>73</v>
      </c>
      <c r="F25" s="15">
        <v>2</v>
      </c>
      <c r="G25" s="24"/>
      <c r="H25" s="25"/>
      <c r="I25" s="13" t="s">
        <v>73</v>
      </c>
      <c r="J25" s="15" t="s">
        <v>75</v>
      </c>
      <c r="K25" s="24"/>
      <c r="M25" s="13" t="s">
        <v>73</v>
      </c>
      <c r="N25" s="15" t="s">
        <v>75</v>
      </c>
      <c r="O25" s="24"/>
      <c r="Q25" s="13" t="s">
        <v>73</v>
      </c>
      <c r="R25" s="15">
        <v>1</v>
      </c>
      <c r="S25" s="24"/>
      <c r="U25" s="13" t="s">
        <v>73</v>
      </c>
      <c r="V25" s="15">
        <v>1</v>
      </c>
      <c r="W25" s="24"/>
    </row>
    <row r="26" spans="1:23" x14ac:dyDescent="0.25">
      <c r="A26" s="13" t="s">
        <v>95</v>
      </c>
      <c r="B26" s="23">
        <f>B22</f>
        <v>7.2222222222222285</v>
      </c>
      <c r="C26" s="24"/>
      <c r="D26" s="24"/>
      <c r="E26" s="13" t="s">
        <v>95</v>
      </c>
      <c r="F26" s="23">
        <f>F22</f>
        <v>7.2222222222222285</v>
      </c>
      <c r="G26" s="24"/>
      <c r="H26" s="25"/>
      <c r="I26" s="13" t="s">
        <v>95</v>
      </c>
      <c r="J26" s="23">
        <f>J22</f>
        <v>7.8846153846153877</v>
      </c>
      <c r="K26" s="24"/>
      <c r="M26" s="13" t="s">
        <v>95</v>
      </c>
      <c r="N26" s="23">
        <f>N22</f>
        <v>7.8846153846153877</v>
      </c>
      <c r="O26" s="24"/>
      <c r="Q26" s="13" t="s">
        <v>95</v>
      </c>
      <c r="R26" s="23">
        <f>R22</f>
        <v>7.459016393442619</v>
      </c>
      <c r="S26" s="24"/>
      <c r="U26" s="13" t="s">
        <v>95</v>
      </c>
      <c r="V26" s="23">
        <f>V22</f>
        <v>7.5000000000000044</v>
      </c>
      <c r="W26" s="24"/>
    </row>
    <row r="27" spans="1:23" x14ac:dyDescent="0.25">
      <c r="A27" s="13" t="s">
        <v>4</v>
      </c>
      <c r="B27" s="32">
        <f>1/VLOOKUP(B25,Sublevels!A$4:H$6,A24)</f>
        <v>0.13698630136986301</v>
      </c>
      <c r="C27" s="24"/>
      <c r="D27" s="24"/>
      <c r="E27" s="13" t="s">
        <v>4</v>
      </c>
      <c r="F27" s="32">
        <f>1/VLOOKUP(F25,Sublevels!A$4:H$6,A24)</f>
        <v>0.12195121951219513</v>
      </c>
      <c r="G27" s="24"/>
      <c r="H27" s="25"/>
      <c r="I27" s="13" t="s">
        <v>4</v>
      </c>
      <c r="J27" s="32">
        <f>1/VLOOKUP(J25,Sublevels!$A$17:$H$19,$A24)</f>
        <v>0.14492753623188406</v>
      </c>
      <c r="K27" s="24"/>
      <c r="M27" s="13" t="s">
        <v>4</v>
      </c>
      <c r="N27" s="32">
        <f>1/VLOOKUP(N25,Sublevels!$A$17:$H$19,$A24)</f>
        <v>0.14492753623188406</v>
      </c>
      <c r="O27" s="24"/>
      <c r="Q27" s="13" t="s">
        <v>4</v>
      </c>
      <c r="R27" s="32">
        <f>1/VLOOKUP(R25,Sublevels!$A$29:$H$30,$A24)</f>
        <v>0.1388888888888889</v>
      </c>
      <c r="S27" s="24"/>
      <c r="U27" s="13" t="s">
        <v>4</v>
      </c>
      <c r="V27" s="32">
        <f>1/VLOOKUP(V25,Sublevels!$A$23:$H$24,$A24)</f>
        <v>0.16666666666666666</v>
      </c>
      <c r="W27" s="24"/>
    </row>
    <row r="28" spans="1:23" x14ac:dyDescent="0.25">
      <c r="B28" s="5"/>
      <c r="C28" s="24"/>
      <c r="D28" s="24"/>
      <c r="F28" s="5"/>
      <c r="G28" s="24"/>
      <c r="H28" s="25"/>
      <c r="J28" s="5"/>
      <c r="K28" s="24"/>
      <c r="N28" s="5"/>
      <c r="O28" s="24"/>
      <c r="R28" s="5"/>
      <c r="S28" s="24"/>
      <c r="V28" s="5"/>
      <c r="W28" s="24"/>
    </row>
    <row r="29" spans="1:23" ht="15.75" x14ac:dyDescent="0.25">
      <c r="A29" s="16">
        <v>1</v>
      </c>
      <c r="B29" s="12">
        <f>B26+B27</f>
        <v>7.3592085235920912</v>
      </c>
      <c r="C29" s="13" t="str">
        <f>IF(B29&lt;&gt;"", VLOOKUP(ROUNDDOWN(B29,1),Sublevels!$L$2:$M$21,2), "")</f>
        <v>Respectable</v>
      </c>
      <c r="D29" s="18"/>
      <c r="E29" s="16">
        <v>1</v>
      </c>
      <c r="F29" s="12">
        <f>F26+F27</f>
        <v>7.3441734417344238</v>
      </c>
      <c r="G29" s="13" t="str">
        <f>IF(F29&lt;&gt;"", VLOOKUP(ROUNDDOWN(F29,1),Sublevels!$L$2:$M$21,2), "")</f>
        <v>Respectable</v>
      </c>
      <c r="H29" s="22"/>
      <c r="I29" s="16">
        <v>1</v>
      </c>
      <c r="J29" s="12">
        <f>J26+J27</f>
        <v>8.0295429208472715</v>
      </c>
      <c r="K29" s="13" t="str">
        <f>IF(J29&lt;&gt;"", VLOOKUP(ROUNDDOWN(J29,1),Sublevels!$L$2:$M$21,2), "")</f>
        <v>Proficient</v>
      </c>
      <c r="M29" s="16">
        <v>1</v>
      </c>
      <c r="N29" s="12">
        <f>N26+N27</f>
        <v>8.0295429208472715</v>
      </c>
      <c r="O29" s="13" t="str">
        <f>IF(N29&lt;&gt;"", VLOOKUP(ROUNDDOWN(N29,1),Sublevels!$L$2:$M$21,2), "")</f>
        <v>Proficient</v>
      </c>
      <c r="Q29" s="16">
        <v>1</v>
      </c>
      <c r="R29" s="12">
        <f>R26+R27</f>
        <v>7.5979052823315083</v>
      </c>
      <c r="S29" s="13" t="str">
        <f>IF(R29&lt;&gt;"", VLOOKUP(ROUNDDOWN(R29,1),Sublevels!$L$2:$M$21,2), "")</f>
        <v>Respectable</v>
      </c>
      <c r="U29" s="16">
        <v>1</v>
      </c>
      <c r="V29" s="12">
        <f>V26+V27</f>
        <v>7.6666666666666714</v>
      </c>
      <c r="W29" s="13" t="str">
        <f>IF(V29&lt;&gt;"", VLOOKUP(ROUNDDOWN(V29,1),Sublevels!$L$2:$M$11,2), "")</f>
        <v>Respectable</v>
      </c>
    </row>
    <row r="30" spans="1:23" ht="15.75" x14ac:dyDescent="0.25">
      <c r="A30" s="16">
        <v>2</v>
      </c>
      <c r="B30" s="12">
        <f>B29+B$27</f>
        <v>7.4961948249619539</v>
      </c>
      <c r="C30" s="13" t="str">
        <f>IF(B30&lt;&gt;"", VLOOKUP(ROUNDDOWN(B30,1),Sublevels!$L$2:$M$21,2), "")</f>
        <v>Respectable</v>
      </c>
      <c r="D30" s="18"/>
      <c r="E30" s="16">
        <v>2</v>
      </c>
      <c r="F30" s="12">
        <f>F29+F$27</f>
        <v>7.466124661246619</v>
      </c>
      <c r="G30" s="13" t="str">
        <f>IF(F30&lt;&gt;"", VLOOKUP(ROUNDDOWN(F30,1),Sublevels!$L$2:$M$21,2), "")</f>
        <v>Respectable</v>
      </c>
      <c r="H30" s="22"/>
      <c r="I30" s="16">
        <v>2</v>
      </c>
      <c r="J30" s="12">
        <f>J29+J$27</f>
        <v>8.1744704570791562</v>
      </c>
      <c r="K30" s="13" t="str">
        <f>IF(J30&lt;&gt;"", VLOOKUP(ROUNDDOWN(J30,1),Sublevels!$L$2:$M$21,2), "")</f>
        <v>Proficient</v>
      </c>
      <c r="M30" s="16">
        <v>2</v>
      </c>
      <c r="N30" s="12">
        <f t="shared" ref="N30:N44" si="6">N29+N$27</f>
        <v>8.1744704570791562</v>
      </c>
      <c r="O30" s="13" t="str">
        <f>IF(N30&lt;&gt;"", VLOOKUP(ROUNDDOWN(N30,1),Sublevels!$L$2:$M$21,2), "")</f>
        <v>Proficient</v>
      </c>
      <c r="Q30" s="16">
        <v>2</v>
      </c>
      <c r="R30" s="12">
        <f t="shared" ref="R30:R44" si="7">R29+R$27</f>
        <v>7.7367941712203976</v>
      </c>
      <c r="S30" s="13" t="str">
        <f>IF(R30&lt;&gt;"", VLOOKUP(ROUNDDOWN(R30,1),Sublevels!$L$2:$M$21,2), "")</f>
        <v>Respectable</v>
      </c>
      <c r="U30" s="16">
        <v>2</v>
      </c>
      <c r="V30" s="12">
        <f t="shared" ref="V30:V44" si="8">V29+V$27</f>
        <v>7.8333333333333384</v>
      </c>
      <c r="W30" s="13" t="str">
        <f>IF(V30&lt;&gt;"", VLOOKUP(ROUNDDOWN(V30,1),Sublevels!$L$2:$M$11,2), "")</f>
        <v>Respectable</v>
      </c>
    </row>
    <row r="31" spans="1:23" ht="15.75" x14ac:dyDescent="0.25">
      <c r="A31" s="16">
        <v>3</v>
      </c>
      <c r="B31" s="12">
        <f t="shared" ref="B31:B44" si="9">B30+B$27</f>
        <v>7.6331811263318166</v>
      </c>
      <c r="C31" s="13" t="str">
        <f>IF(B31&lt;&gt;"", VLOOKUP(ROUNDDOWN(B31,1),Sublevels!$L$2:$M$21,2), "")</f>
        <v>Respectable</v>
      </c>
      <c r="D31" s="18"/>
      <c r="E31" s="16">
        <v>3</v>
      </c>
      <c r="F31" s="12">
        <f t="shared" ref="F31:F44" si="10">F30+F$27</f>
        <v>7.5880758807588142</v>
      </c>
      <c r="G31" s="13" t="str">
        <f>IF(F31&lt;&gt;"", VLOOKUP(ROUNDDOWN(F31,1),Sublevels!$L$2:$M$21,2), "")</f>
        <v>Respectable</v>
      </c>
      <c r="H31" s="22"/>
      <c r="I31" s="16">
        <v>3</v>
      </c>
      <c r="J31" s="12">
        <f t="shared" ref="J31:J44" si="11">J30+J$27</f>
        <v>8.3193979933110409</v>
      </c>
      <c r="K31" s="13" t="str">
        <f>IF(J31&lt;&gt;"", VLOOKUP(ROUNDDOWN(J31,1),Sublevels!$L$2:$M$21,2), "")</f>
        <v>Proficient</v>
      </c>
      <c r="M31" s="16">
        <v>3</v>
      </c>
      <c r="N31" s="12">
        <f t="shared" si="6"/>
        <v>8.3193979933110409</v>
      </c>
      <c r="O31" s="13" t="str">
        <f>IF(N31&lt;&gt;"", VLOOKUP(ROUNDDOWN(N31,1),Sublevels!$L$2:$M$21,2), "")</f>
        <v>Proficient</v>
      </c>
      <c r="Q31" s="16">
        <v>3</v>
      </c>
      <c r="R31" s="12">
        <f t="shared" si="7"/>
        <v>7.8756830601092869</v>
      </c>
      <c r="S31" s="13" t="str">
        <f>IF(R31&lt;&gt;"", VLOOKUP(ROUNDDOWN(R31,1),Sublevels!$L$2:$M$21,2), "")</f>
        <v>Respectable</v>
      </c>
      <c r="U31" s="16">
        <v>3</v>
      </c>
      <c r="V31" s="12">
        <f t="shared" si="8"/>
        <v>8.0000000000000053</v>
      </c>
      <c r="W31" s="13" t="str">
        <f>IF(V31&lt;&gt;"", VLOOKUP(ROUNDDOWN(V31,1),Sublevels!$L$2:$M$11,2), "")</f>
        <v>Proficient</v>
      </c>
    </row>
    <row r="32" spans="1:23" ht="15.75" x14ac:dyDescent="0.25">
      <c r="A32" s="16">
        <v>4</v>
      </c>
      <c r="B32" s="12">
        <f t="shared" si="9"/>
        <v>7.7701674277016792</v>
      </c>
      <c r="C32" s="13" t="str">
        <f>IF(B32&lt;&gt;"", VLOOKUP(ROUNDDOWN(B32,1),Sublevels!$L$2:$M$21,2), "")</f>
        <v>Respectable</v>
      </c>
      <c r="D32" s="18"/>
      <c r="E32" s="16">
        <v>4</v>
      </c>
      <c r="F32" s="12">
        <f t="shared" si="10"/>
        <v>7.7100271002710095</v>
      </c>
      <c r="G32" s="13" t="str">
        <f>IF(F32&lt;&gt;"", VLOOKUP(ROUNDDOWN(F32,1),Sublevels!$L$2:$M$21,2), "")</f>
        <v>Respectable</v>
      </c>
      <c r="H32" s="22"/>
      <c r="I32" s="16">
        <v>4</v>
      </c>
      <c r="J32" s="12">
        <f t="shared" si="11"/>
        <v>8.4643255295429256</v>
      </c>
      <c r="K32" s="13" t="str">
        <f>IF(J32&lt;&gt;"", VLOOKUP(ROUNDDOWN(J32,1),Sublevels!$L$2:$M$21,2), "")</f>
        <v>Proficient</v>
      </c>
      <c r="M32" s="16">
        <v>4</v>
      </c>
      <c r="N32" s="12">
        <f t="shared" si="6"/>
        <v>8.4643255295429256</v>
      </c>
      <c r="O32" s="13" t="str">
        <f>IF(N32&lt;&gt;"", VLOOKUP(ROUNDDOWN(N32,1),Sublevels!$L$2:$M$21,2), "")</f>
        <v>Proficient</v>
      </c>
      <c r="Q32" s="16">
        <v>4</v>
      </c>
      <c r="R32" s="12">
        <f t="shared" si="7"/>
        <v>8.0145719489981762</v>
      </c>
      <c r="S32" s="13" t="str">
        <f>IF(R32&lt;&gt;"", VLOOKUP(ROUNDDOWN(R32,1),Sublevels!$L$2:$M$21,2), "")</f>
        <v>Proficient</v>
      </c>
      <c r="U32" s="16">
        <v>4</v>
      </c>
      <c r="V32" s="12">
        <f t="shared" si="8"/>
        <v>8.1666666666666714</v>
      </c>
      <c r="W32" s="13" t="str">
        <f>IF(V32&lt;&gt;"", VLOOKUP(ROUNDDOWN(V32,1),Sublevels!$L$2:$M$11,2), "")</f>
        <v>Proficient</v>
      </c>
    </row>
    <row r="33" spans="1:23" ht="15.75" x14ac:dyDescent="0.25">
      <c r="A33" s="16">
        <v>5</v>
      </c>
      <c r="B33" s="12">
        <f t="shared" si="9"/>
        <v>7.9071537290715419</v>
      </c>
      <c r="C33" s="13" t="str">
        <f>IF(B33&lt;&gt;"", VLOOKUP(ROUNDDOWN(B33,1),Sublevels!$L$2:$M$21,2), "")</f>
        <v>Respectable</v>
      </c>
      <c r="D33" s="18"/>
      <c r="E33" s="16">
        <v>5</v>
      </c>
      <c r="F33" s="12">
        <f t="shared" si="10"/>
        <v>7.8319783197832047</v>
      </c>
      <c r="G33" s="13" t="str">
        <f>IF(F33&lt;&gt;"", VLOOKUP(ROUNDDOWN(F33,1),Sublevels!$L$2:$M$21,2), "")</f>
        <v>Respectable</v>
      </c>
      <c r="H33" s="22"/>
      <c r="I33" s="16">
        <v>5</v>
      </c>
      <c r="J33" s="12">
        <f t="shared" si="11"/>
        <v>8.6092530657748103</v>
      </c>
      <c r="K33" s="13" t="str">
        <f>IF(J33&lt;&gt;"", VLOOKUP(ROUNDDOWN(J33,1),Sublevels!$L$2:$M$21,2), "")</f>
        <v>Proficient</v>
      </c>
      <c r="M33" s="16">
        <v>5</v>
      </c>
      <c r="N33" s="12">
        <f t="shared" si="6"/>
        <v>8.6092530657748103</v>
      </c>
      <c r="O33" s="13" t="str">
        <f>IF(N33&lt;&gt;"", VLOOKUP(ROUNDDOWN(N33,1),Sublevels!$L$2:$M$21,2), "")</f>
        <v>Proficient</v>
      </c>
      <c r="Q33" s="16">
        <v>5</v>
      </c>
      <c r="R33" s="12">
        <f t="shared" si="7"/>
        <v>8.1534608378870654</v>
      </c>
      <c r="S33" s="13" t="str">
        <f>IF(R33&lt;&gt;"", VLOOKUP(ROUNDDOWN(R33,1),Sublevels!$L$2:$M$21,2), "")</f>
        <v>Proficient</v>
      </c>
      <c r="U33" s="16">
        <v>5</v>
      </c>
      <c r="V33" s="12">
        <f t="shared" si="8"/>
        <v>8.3333333333333375</v>
      </c>
      <c r="W33" s="13" t="str">
        <f>IF(V33&lt;&gt;"", VLOOKUP(ROUNDDOWN(V33,1),Sublevels!$L$2:$M$11,2), "")</f>
        <v>Proficient</v>
      </c>
    </row>
    <row r="34" spans="1:23" ht="15.75" x14ac:dyDescent="0.25">
      <c r="A34" s="16">
        <v>6</v>
      </c>
      <c r="B34" s="12">
        <f t="shared" si="9"/>
        <v>8.0441400304414046</v>
      </c>
      <c r="C34" s="13" t="str">
        <f>IF(B34&lt;&gt;"", VLOOKUP(ROUNDDOWN(B34,1),Sublevels!$L$2:$M$21,2), "")</f>
        <v>Proficient</v>
      </c>
      <c r="D34" s="18"/>
      <c r="E34" s="16">
        <v>6</v>
      </c>
      <c r="F34" s="12">
        <f t="shared" si="10"/>
        <v>7.9539295392953999</v>
      </c>
      <c r="G34" s="13" t="str">
        <f>IF(F34&lt;&gt;"", VLOOKUP(ROUNDDOWN(F34,1),Sublevels!$L$2:$M$21,2), "")</f>
        <v>Respectable</v>
      </c>
      <c r="H34" s="22"/>
      <c r="I34" s="16">
        <v>6</v>
      </c>
      <c r="J34" s="12">
        <f t="shared" si="11"/>
        <v>8.754180602006695</v>
      </c>
      <c r="K34" s="13" t="str">
        <f>IF(J34&lt;&gt;"", VLOOKUP(ROUNDDOWN(J34,1),Sublevels!$L$2:$M$21,2), "")</f>
        <v>Proficient</v>
      </c>
      <c r="M34" s="16">
        <v>6</v>
      </c>
      <c r="N34" s="12">
        <f t="shared" si="6"/>
        <v>8.754180602006695</v>
      </c>
      <c r="O34" s="13" t="str">
        <f>IF(N34&lt;&gt;"", VLOOKUP(ROUNDDOWN(N34,1),Sublevels!$L$2:$M$21,2), "")</f>
        <v>Proficient</v>
      </c>
      <c r="Q34" s="16">
        <v>6</v>
      </c>
      <c r="R34" s="12">
        <f t="shared" si="7"/>
        <v>8.2923497267759547</v>
      </c>
      <c r="S34" s="13" t="str">
        <f>IF(R34&lt;&gt;"", VLOOKUP(ROUNDDOWN(R34,1),Sublevels!$L$2:$M$21,2), "")</f>
        <v>Proficient</v>
      </c>
      <c r="U34" s="16">
        <v>6</v>
      </c>
      <c r="V34" s="12">
        <f t="shared" si="8"/>
        <v>8.5000000000000036</v>
      </c>
      <c r="W34" s="13" t="str">
        <f>IF(V34&lt;&gt;"", VLOOKUP(ROUNDDOWN(V34,1),Sublevels!$L$2:$M$11,2), "")</f>
        <v>Proficient</v>
      </c>
    </row>
    <row r="35" spans="1:23" ht="15.75" x14ac:dyDescent="0.25">
      <c r="A35" s="16">
        <v>7</v>
      </c>
      <c r="B35" s="12">
        <f t="shared" si="9"/>
        <v>8.1811263318112672</v>
      </c>
      <c r="C35" s="13" t="str">
        <f>IF(B35&lt;&gt;"", VLOOKUP(ROUNDDOWN(B35,1),Sublevels!$L$2:$M$21,2), "")</f>
        <v>Proficient</v>
      </c>
      <c r="D35" s="18"/>
      <c r="E35" s="16">
        <v>7</v>
      </c>
      <c r="F35" s="12">
        <f t="shared" si="10"/>
        <v>8.0758807588075943</v>
      </c>
      <c r="G35" s="13" t="str">
        <f>IF(F35&lt;&gt;"", VLOOKUP(ROUNDDOWN(F35,1),Sublevels!$L$2:$M$21,2), "")</f>
        <v>Proficient</v>
      </c>
      <c r="H35" s="22"/>
      <c r="I35" s="16">
        <v>7</v>
      </c>
      <c r="J35" s="12">
        <f t="shared" si="11"/>
        <v>8.8991081382385797</v>
      </c>
      <c r="K35" s="13" t="str">
        <f>IF(J35&lt;&gt;"", VLOOKUP(ROUNDDOWN(J35,1),Sublevels!$L$2:$M$21,2), "")</f>
        <v>Proficient</v>
      </c>
      <c r="M35" s="16">
        <v>7</v>
      </c>
      <c r="N35" s="12">
        <f t="shared" si="6"/>
        <v>8.8991081382385797</v>
      </c>
      <c r="O35" s="13" t="str">
        <f>IF(N35&lt;&gt;"", VLOOKUP(ROUNDDOWN(N35,1),Sublevels!$L$2:$M$21,2), "")</f>
        <v>Proficient</v>
      </c>
      <c r="Q35" s="16">
        <v>7</v>
      </c>
      <c r="R35" s="12">
        <f t="shared" si="7"/>
        <v>8.431238615664844</v>
      </c>
      <c r="S35" s="13" t="str">
        <f>IF(R35&lt;&gt;"", VLOOKUP(ROUNDDOWN(R35,1),Sublevels!$L$2:$M$21,2), "")</f>
        <v>Proficient</v>
      </c>
      <c r="U35" s="16">
        <v>7</v>
      </c>
      <c r="V35" s="12">
        <f t="shared" si="8"/>
        <v>8.6666666666666696</v>
      </c>
      <c r="W35" s="13" t="str">
        <f>IF(V35&lt;&gt;"", VLOOKUP(ROUNDDOWN(V35,1),Sublevels!$L$2:$M$11,2), "")</f>
        <v>Proficient</v>
      </c>
    </row>
    <row r="36" spans="1:23" ht="15.75" x14ac:dyDescent="0.25">
      <c r="A36" s="16">
        <v>8</v>
      </c>
      <c r="B36" s="12">
        <f t="shared" si="9"/>
        <v>8.3181126331811299</v>
      </c>
      <c r="C36" s="13" t="str">
        <f>IF(B36&lt;&gt;"", VLOOKUP(ROUNDDOWN(B36,1),Sublevels!$L$2:$M$21,2), "")</f>
        <v>Proficient</v>
      </c>
      <c r="D36" s="18"/>
      <c r="E36" s="16">
        <v>8</v>
      </c>
      <c r="F36" s="12">
        <f t="shared" si="10"/>
        <v>8.1978319783197886</v>
      </c>
      <c r="G36" s="13" t="str">
        <f>IF(F36&lt;&gt;"", VLOOKUP(ROUNDDOWN(F36,1),Sublevels!$L$2:$M$21,2), "")</f>
        <v>Proficient</v>
      </c>
      <c r="H36" s="22"/>
      <c r="I36" s="16">
        <v>8</v>
      </c>
      <c r="J36" s="12">
        <f t="shared" si="11"/>
        <v>9.0440356744704644</v>
      </c>
      <c r="K36" s="13" t="str">
        <f>IF(J36&lt;&gt;"", VLOOKUP(ROUNDDOWN(J36,1),Sublevels!$L$2:$M$21,2), "")</f>
        <v>Strong</v>
      </c>
      <c r="M36" s="16">
        <v>8</v>
      </c>
      <c r="N36" s="12">
        <f t="shared" si="6"/>
        <v>9.0440356744704644</v>
      </c>
      <c r="O36" s="13" t="str">
        <f>IF(N36&lt;&gt;"", VLOOKUP(ROUNDDOWN(N36,1),Sublevels!$L$2:$M$21,2), "")</f>
        <v>Strong</v>
      </c>
      <c r="Q36" s="16">
        <v>8</v>
      </c>
      <c r="R36" s="12">
        <f t="shared" si="7"/>
        <v>8.5701275045537333</v>
      </c>
      <c r="S36" s="13" t="str">
        <f>IF(R36&lt;&gt;"", VLOOKUP(ROUNDDOWN(R36,1),Sublevels!$L$2:$M$21,2), "")</f>
        <v>Proficient</v>
      </c>
      <c r="U36" s="16">
        <v>8</v>
      </c>
      <c r="V36" s="12">
        <f t="shared" si="8"/>
        <v>8.8333333333333357</v>
      </c>
      <c r="W36" s="13" t="str">
        <f>IF(V36&lt;&gt;"", VLOOKUP(ROUNDDOWN(V36,1),Sublevels!$L$2:$M$11,2), "")</f>
        <v>Proficient</v>
      </c>
    </row>
    <row r="37" spans="1:23" ht="15.75" x14ac:dyDescent="0.25">
      <c r="A37" s="16">
        <v>9</v>
      </c>
      <c r="B37" s="12">
        <f t="shared" si="9"/>
        <v>8.4550989345509926</v>
      </c>
      <c r="C37" s="13" t="str">
        <f>IF(B37&lt;&gt;"", VLOOKUP(ROUNDDOWN(B37,1),Sublevels!$L$2:$M$21,2), "")</f>
        <v>Proficient</v>
      </c>
      <c r="D37" s="18"/>
      <c r="E37" s="16">
        <v>9</v>
      </c>
      <c r="F37" s="12">
        <f t="shared" si="10"/>
        <v>8.3197831978319829</v>
      </c>
      <c r="G37" s="13" t="str">
        <f>IF(F37&lt;&gt;"", VLOOKUP(ROUNDDOWN(F37,1),Sublevels!$L$2:$M$21,2), "")</f>
        <v>Proficient</v>
      </c>
      <c r="H37" s="22"/>
      <c r="I37" s="16">
        <v>9</v>
      </c>
      <c r="J37" s="12">
        <f t="shared" si="11"/>
        <v>9.1889632107023491</v>
      </c>
      <c r="K37" s="13" t="str">
        <f>IF(J37&lt;&gt;"", VLOOKUP(ROUNDDOWN(J37,1),Sublevels!$L$2:$M$21,2), "")</f>
        <v>Strong</v>
      </c>
      <c r="M37" s="16">
        <v>9</v>
      </c>
      <c r="N37" s="12">
        <f t="shared" si="6"/>
        <v>9.1889632107023491</v>
      </c>
      <c r="O37" s="13" t="str">
        <f>IF(N37&lt;&gt;"", VLOOKUP(ROUNDDOWN(N37,1),Sublevels!$L$2:$M$21,2), "")</f>
        <v>Strong</v>
      </c>
      <c r="Q37" s="16">
        <v>9</v>
      </c>
      <c r="R37" s="12">
        <f t="shared" si="7"/>
        <v>8.7090163934426226</v>
      </c>
      <c r="S37" s="13" t="str">
        <f>IF(R37&lt;&gt;"", VLOOKUP(ROUNDDOWN(R37,1),Sublevels!$L$2:$M$21,2), "")</f>
        <v>Proficient</v>
      </c>
      <c r="U37" s="16">
        <v>9</v>
      </c>
      <c r="V37" s="12">
        <f t="shared" si="8"/>
        <v>9.0000000000000018</v>
      </c>
      <c r="W37" s="13" t="str">
        <f>IF(V37&lt;&gt;"", VLOOKUP(ROUNDDOWN(V37,1),Sublevels!$L$2:$M$11,2), "")</f>
        <v>Strong</v>
      </c>
    </row>
    <row r="38" spans="1:23" ht="15.75" x14ac:dyDescent="0.25">
      <c r="A38" s="16">
        <v>10</v>
      </c>
      <c r="B38" s="12">
        <f t="shared" si="9"/>
        <v>8.5920852359208553</v>
      </c>
      <c r="C38" s="13" t="str">
        <f>IF(B38&lt;&gt;"", VLOOKUP(ROUNDDOWN(B38,1),Sublevels!$L$2:$M$21,2), "")</f>
        <v>Proficient</v>
      </c>
      <c r="D38" s="18"/>
      <c r="E38" s="16">
        <v>10</v>
      </c>
      <c r="F38" s="12">
        <f t="shared" si="10"/>
        <v>8.4417344173441773</v>
      </c>
      <c r="G38" s="13" t="str">
        <f>IF(F38&lt;&gt;"", VLOOKUP(ROUNDDOWN(F38,1),Sublevels!$L$2:$M$21,2), "")</f>
        <v>Proficient</v>
      </c>
      <c r="H38" s="22"/>
      <c r="I38" s="16">
        <v>10</v>
      </c>
      <c r="J38" s="12">
        <f t="shared" si="11"/>
        <v>9.3338907469342338</v>
      </c>
      <c r="K38" s="13" t="str">
        <f>IF(J38&lt;&gt;"", VLOOKUP(ROUNDDOWN(J38,1),Sublevels!$L$2:$M$21,2), "")</f>
        <v>Strong</v>
      </c>
      <c r="M38" s="16">
        <v>10</v>
      </c>
      <c r="N38" s="12">
        <f t="shared" si="6"/>
        <v>9.3338907469342338</v>
      </c>
      <c r="O38" s="13" t="str">
        <f>IF(N38&lt;&gt;"", VLOOKUP(ROUNDDOWN(N38,1),Sublevels!$L$2:$M$21,2), "")</f>
        <v>Strong</v>
      </c>
      <c r="Q38" s="16">
        <v>10</v>
      </c>
      <c r="R38" s="12">
        <f t="shared" si="7"/>
        <v>8.8479052823315119</v>
      </c>
      <c r="S38" s="13" t="str">
        <f>IF(R38&lt;&gt;"", VLOOKUP(ROUNDDOWN(R38,1),Sublevels!$L$2:$M$21,2), "")</f>
        <v>Proficient</v>
      </c>
      <c r="U38" s="16">
        <v>10</v>
      </c>
      <c r="V38" s="12">
        <f t="shared" si="8"/>
        <v>9.1666666666666679</v>
      </c>
      <c r="W38" s="13" t="str">
        <f>IF(V38&lt;&gt;"", VLOOKUP(ROUNDDOWN(V38,1),Sublevels!$L$2:$M$11,2), "")</f>
        <v>Strong</v>
      </c>
    </row>
    <row r="39" spans="1:23" ht="15.75" x14ac:dyDescent="0.25">
      <c r="A39" s="16">
        <v>11</v>
      </c>
      <c r="B39" s="12">
        <f t="shared" si="9"/>
        <v>8.7290715372907179</v>
      </c>
      <c r="C39" s="13" t="str">
        <f>IF(B39&lt;&gt;"", VLOOKUP(ROUNDDOWN(B39,1),Sublevels!$L$2:$M$21,2), "")</f>
        <v>Proficient</v>
      </c>
      <c r="D39" s="18"/>
      <c r="E39" s="16">
        <v>11</v>
      </c>
      <c r="F39" s="12">
        <f t="shared" si="10"/>
        <v>8.5636856368563716</v>
      </c>
      <c r="G39" s="13" t="str">
        <f>IF(F39&lt;&gt;"", VLOOKUP(ROUNDDOWN(F39,1),Sublevels!$L$2:$M$21,2), "")</f>
        <v>Proficient</v>
      </c>
      <c r="H39" s="22"/>
      <c r="I39" s="16">
        <v>11</v>
      </c>
      <c r="J39" s="12">
        <f t="shared" si="11"/>
        <v>9.4788182831661185</v>
      </c>
      <c r="K39" s="13" t="str">
        <f>IF(J39&lt;&gt;"", VLOOKUP(ROUNDDOWN(J39,1),Sublevels!$L$2:$M$21,2), "")</f>
        <v>Strong</v>
      </c>
      <c r="M39" s="16">
        <v>11</v>
      </c>
      <c r="N39" s="12">
        <f t="shared" si="6"/>
        <v>9.4788182831661185</v>
      </c>
      <c r="O39" s="13" t="str">
        <f>IF(N39&lt;&gt;"", VLOOKUP(ROUNDDOWN(N39,1),Sublevels!$L$2:$M$21,2), "")</f>
        <v>Strong</v>
      </c>
      <c r="Q39" s="16">
        <v>11</v>
      </c>
      <c r="R39" s="12">
        <f t="shared" si="7"/>
        <v>8.9867941712204011</v>
      </c>
      <c r="S39" s="13" t="str">
        <f>IF(R39&lt;&gt;"", VLOOKUP(ROUNDDOWN(R39,1),Sublevels!$L$2:$M$21,2), "")</f>
        <v>Proficient</v>
      </c>
      <c r="U39" s="16">
        <v>11</v>
      </c>
      <c r="V39" s="12">
        <f t="shared" si="8"/>
        <v>9.3333333333333339</v>
      </c>
      <c r="W39" s="13" t="str">
        <f>IF(V39&lt;&gt;"", VLOOKUP(ROUNDDOWN(V39,1),Sublevels!$L$2:$M$11,2), "")</f>
        <v>Strong</v>
      </c>
    </row>
    <row r="40" spans="1:23" ht="15.75" x14ac:dyDescent="0.25">
      <c r="A40" s="16">
        <v>12</v>
      </c>
      <c r="B40" s="12">
        <f t="shared" si="9"/>
        <v>8.8660578386605806</v>
      </c>
      <c r="C40" s="13" t="str">
        <f>IF(B40&lt;&gt;"", VLOOKUP(ROUNDDOWN(B40,1),Sublevels!$L$2:$M$21,2), "")</f>
        <v>Proficient</v>
      </c>
      <c r="D40" s="18"/>
      <c r="E40" s="16">
        <v>12</v>
      </c>
      <c r="F40" s="12">
        <f t="shared" si="10"/>
        <v>8.685636856368566</v>
      </c>
      <c r="G40" s="13" t="str">
        <f>IF(F40&lt;&gt;"", VLOOKUP(ROUNDDOWN(F40,1),Sublevels!$L$2:$M$21,2), "")</f>
        <v>Proficient</v>
      </c>
      <c r="H40" s="22"/>
      <c r="I40" s="16">
        <v>12</v>
      </c>
      <c r="J40" s="12">
        <f t="shared" si="11"/>
        <v>9.6237458193980032</v>
      </c>
      <c r="K40" s="13" t="str">
        <f>IF(J40&lt;&gt;"", VLOOKUP(ROUNDDOWN(J40,1),Sublevels!$L$2:$M$21,2), "")</f>
        <v>Strong</v>
      </c>
      <c r="M40" s="16">
        <v>12</v>
      </c>
      <c r="N40" s="12">
        <f t="shared" si="6"/>
        <v>9.6237458193980032</v>
      </c>
      <c r="O40" s="13" t="str">
        <f>IF(N40&lt;&gt;"", VLOOKUP(ROUNDDOWN(N40,1),Sublevels!$L$2:$M$21,2), "")</f>
        <v>Strong</v>
      </c>
      <c r="Q40" s="16">
        <v>12</v>
      </c>
      <c r="R40" s="12">
        <f t="shared" si="7"/>
        <v>9.1256830601092904</v>
      </c>
      <c r="S40" s="13" t="str">
        <f>IF(R40&lt;&gt;"", VLOOKUP(ROUNDDOWN(R40,1),Sublevels!$L$2:$M$21,2), "")</f>
        <v>Strong</v>
      </c>
      <c r="U40" s="16">
        <v>12</v>
      </c>
      <c r="V40" s="12">
        <f t="shared" si="8"/>
        <v>9.5</v>
      </c>
      <c r="W40" s="13" t="str">
        <f>IF(V40&lt;&gt;"", VLOOKUP(ROUNDDOWN(V40,1),Sublevels!$L$2:$M$11,2), "")</f>
        <v>Strong</v>
      </c>
    </row>
    <row r="41" spans="1:23" ht="15.75" x14ac:dyDescent="0.25">
      <c r="A41" s="16">
        <v>13</v>
      </c>
      <c r="B41" s="12">
        <f t="shared" si="9"/>
        <v>9.0030441400304433</v>
      </c>
      <c r="C41" s="13" t="str">
        <f>IF(B41&lt;&gt;"", VLOOKUP(ROUNDDOWN(B41,1),Sublevels!$L$2:$M$21,2), "")</f>
        <v>Strong</v>
      </c>
      <c r="D41" s="18"/>
      <c r="E41" s="16">
        <v>13</v>
      </c>
      <c r="F41" s="12">
        <f t="shared" si="10"/>
        <v>8.8075880758807603</v>
      </c>
      <c r="G41" s="13" t="str">
        <f>IF(F41&lt;&gt;"", VLOOKUP(ROUNDDOWN(F41,1),Sublevels!$L$2:$M$21,2), "")</f>
        <v>Proficient</v>
      </c>
      <c r="H41" s="22"/>
      <c r="I41" s="16">
        <v>13</v>
      </c>
      <c r="J41" s="12">
        <f t="shared" si="11"/>
        <v>9.7686733556298879</v>
      </c>
      <c r="K41" s="13" t="str">
        <f>IF(J41&lt;&gt;"", VLOOKUP(ROUNDDOWN(J41,1),Sublevels!$L$2:$M$21,2), "")</f>
        <v>Strong</v>
      </c>
      <c r="M41" s="16">
        <v>13</v>
      </c>
      <c r="N41" s="12">
        <f t="shared" si="6"/>
        <v>9.7686733556298879</v>
      </c>
      <c r="O41" s="13" t="str">
        <f>IF(N41&lt;&gt;"", VLOOKUP(ROUNDDOWN(N41,1),Sublevels!$L$2:$M$21,2), "")</f>
        <v>Strong</v>
      </c>
      <c r="Q41" s="16">
        <v>13</v>
      </c>
      <c r="R41" s="12">
        <f t="shared" si="7"/>
        <v>9.2645719489981797</v>
      </c>
      <c r="S41" s="13" t="str">
        <f>IF(R41&lt;&gt;"", VLOOKUP(ROUNDDOWN(R41,1),Sublevels!$L$2:$M$21,2), "")</f>
        <v>Strong</v>
      </c>
      <c r="U41" s="16">
        <v>13</v>
      </c>
      <c r="V41" s="12">
        <f t="shared" si="8"/>
        <v>9.6666666666666661</v>
      </c>
      <c r="W41" s="13" t="str">
        <f>IF(V41&lt;&gt;"", VLOOKUP(ROUNDDOWN(V41,1),Sublevels!$L$2:$M$11,2), "")</f>
        <v>Strong</v>
      </c>
    </row>
    <row r="42" spans="1:23" ht="15.75" x14ac:dyDescent="0.25">
      <c r="A42" s="16">
        <v>14</v>
      </c>
      <c r="B42" s="12">
        <f t="shared" si="9"/>
        <v>9.140030441400306</v>
      </c>
      <c r="C42" s="13" t="str">
        <f>IF(B42&lt;&gt;"", VLOOKUP(ROUNDDOWN(B42,1),Sublevels!$L$2:$M$21,2), "")</f>
        <v>Strong</v>
      </c>
      <c r="D42" s="18"/>
      <c r="E42" s="16">
        <v>14</v>
      </c>
      <c r="F42" s="12">
        <f t="shared" si="10"/>
        <v>8.9295392953929547</v>
      </c>
      <c r="G42" s="13" t="str">
        <f>IF(F42&lt;&gt;"", VLOOKUP(ROUNDDOWN(F42,1),Sublevels!$L$2:$M$21,2), "")</f>
        <v>Proficient</v>
      </c>
      <c r="H42" s="22"/>
      <c r="I42" s="16">
        <v>14</v>
      </c>
      <c r="J42" s="12">
        <f t="shared" si="11"/>
        <v>9.9136008918617726</v>
      </c>
      <c r="K42" s="13" t="str">
        <f>IF(J42&lt;&gt;"", VLOOKUP(ROUNDDOWN(J42,1),Sublevels!$L$2:$M$21,2), "")</f>
        <v>Strong</v>
      </c>
      <c r="M42" s="16">
        <v>14</v>
      </c>
      <c r="N42" s="12">
        <f t="shared" si="6"/>
        <v>9.9136008918617726</v>
      </c>
      <c r="O42" s="13" t="str">
        <f>IF(N42&lt;&gt;"", VLOOKUP(ROUNDDOWN(N42,1),Sublevels!$L$2:$M$21,2), "")</f>
        <v>Strong</v>
      </c>
      <c r="Q42" s="16">
        <v>14</v>
      </c>
      <c r="R42" s="12">
        <f t="shared" si="7"/>
        <v>9.403460837887069</v>
      </c>
      <c r="S42" s="13" t="str">
        <f>IF(R42&lt;&gt;"", VLOOKUP(ROUNDDOWN(R42,1),Sublevels!$L$2:$M$21,2), "")</f>
        <v>Strong</v>
      </c>
      <c r="U42" s="16">
        <v>14</v>
      </c>
      <c r="V42" s="12">
        <f t="shared" si="8"/>
        <v>9.8333333333333321</v>
      </c>
      <c r="W42" s="13" t="str">
        <f>IF(V42&lt;&gt;"", VLOOKUP(ROUNDDOWN(V42,1),Sublevels!$L$2:$M$11,2), "")</f>
        <v>Strong</v>
      </c>
    </row>
    <row r="43" spans="1:23" ht="15.75" x14ac:dyDescent="0.25">
      <c r="A43" s="16">
        <v>15</v>
      </c>
      <c r="B43" s="12">
        <f t="shared" si="9"/>
        <v>9.2770167427701686</v>
      </c>
      <c r="C43" s="13" t="str">
        <f>IF(B43&lt;&gt;"", VLOOKUP(ROUNDDOWN(B43,1),Sublevels!$L$2:$M$21,2), "")</f>
        <v>Strong</v>
      </c>
      <c r="D43" s="18"/>
      <c r="E43" s="16">
        <v>15</v>
      </c>
      <c r="F43" s="12">
        <f t="shared" si="10"/>
        <v>9.051490514905149</v>
      </c>
      <c r="G43" s="13" t="str">
        <f>IF(F43&lt;&gt;"", VLOOKUP(ROUNDDOWN(F43,1),Sublevels!$L$2:$M$21,2), "")</f>
        <v>Strong</v>
      </c>
      <c r="H43" s="22"/>
      <c r="I43" s="16">
        <v>15</v>
      </c>
      <c r="J43" s="12">
        <f t="shared" si="11"/>
        <v>10.058528428093657</v>
      </c>
      <c r="K43" s="13" t="str">
        <f>IF(J43&lt;&gt;"", VLOOKUP(ROUNDDOWN(J43,1),Sublevels!$L$2:$M$21,2), "")</f>
        <v>Superb</v>
      </c>
      <c r="M43" s="16">
        <v>15</v>
      </c>
      <c r="N43" s="12">
        <f t="shared" si="6"/>
        <v>10.058528428093657</v>
      </c>
      <c r="O43" s="13" t="str">
        <f>IF(N43&lt;&gt;"", VLOOKUP(ROUNDDOWN(N43,1),Sublevels!$L$2:$M$21,2), "")</f>
        <v>Superb</v>
      </c>
      <c r="Q43" s="16">
        <v>15</v>
      </c>
      <c r="R43" s="12">
        <f t="shared" si="7"/>
        <v>9.5423497267759583</v>
      </c>
      <c r="S43" s="13" t="str">
        <f>IF(R43&lt;&gt;"", VLOOKUP(ROUNDDOWN(R43,1),Sublevels!$L$2:$M$21,2), "")</f>
        <v>Strong</v>
      </c>
      <c r="U43" s="16">
        <v>15</v>
      </c>
      <c r="V43" s="12">
        <f t="shared" si="8"/>
        <v>9.9999999999999982</v>
      </c>
      <c r="W43" s="13" t="str">
        <f>IF(V43&lt;&gt;"", VLOOKUP(ROUNDDOWN(V43,1),Sublevels!$L$2:$M$11,2), "")</f>
        <v>Superb</v>
      </c>
    </row>
    <row r="44" spans="1:23" ht="15.75" x14ac:dyDescent="0.25">
      <c r="A44" s="16">
        <v>16</v>
      </c>
      <c r="B44" s="12">
        <f t="shared" si="9"/>
        <v>9.4140030441400313</v>
      </c>
      <c r="C44" s="13" t="str">
        <f>IF(B44&lt;&gt;"", VLOOKUP(ROUNDDOWN(B44,1),Sublevels!$L$2:$M$21,2), "")</f>
        <v>Strong</v>
      </c>
      <c r="D44" s="18"/>
      <c r="E44" s="16">
        <v>16</v>
      </c>
      <c r="F44" s="12">
        <f t="shared" si="10"/>
        <v>9.1734417344173433</v>
      </c>
      <c r="G44" s="13" t="str">
        <f>IF(F44&lt;&gt;"", VLOOKUP(ROUNDDOWN(F44,1),Sublevels!$L$2:$M$21,2), "")</f>
        <v>Strong</v>
      </c>
      <c r="H44" s="22"/>
      <c r="I44" s="16">
        <v>16</v>
      </c>
      <c r="J44" s="12">
        <f t="shared" si="11"/>
        <v>10.203455964325542</v>
      </c>
      <c r="K44" s="13" t="str">
        <f>IF(J44&lt;&gt;"", VLOOKUP(ROUNDDOWN(J44,1),Sublevels!$L$2:$M$21,2), "")</f>
        <v>Superb</v>
      </c>
      <c r="M44" s="16">
        <v>16</v>
      </c>
      <c r="N44" s="12">
        <f t="shared" si="6"/>
        <v>10.203455964325542</v>
      </c>
      <c r="O44" s="13" t="str">
        <f>IF(N44&lt;&gt;"", VLOOKUP(ROUNDDOWN(N44,1),Sublevels!$L$2:$M$21,2), "")</f>
        <v>Superb</v>
      </c>
      <c r="Q44" s="16">
        <v>16</v>
      </c>
      <c r="R44" s="12">
        <f t="shared" si="7"/>
        <v>9.6812386156648476</v>
      </c>
      <c r="S44" s="13" t="str">
        <f>IF(R44&lt;&gt;"", VLOOKUP(ROUNDDOWN(R44,1),Sublevels!$L$2:$M$21,2), "")</f>
        <v>Strong</v>
      </c>
      <c r="U44" s="16">
        <v>16</v>
      </c>
      <c r="V44" s="12">
        <f t="shared" si="8"/>
        <v>10.166666666666664</v>
      </c>
      <c r="W44" s="13" t="str">
        <f>IF(V44&lt;&gt;"", VLOOKUP(ROUNDDOWN(V44,1),Sublevels!$L$2:$M$11,2), "")</f>
        <v>Superb</v>
      </c>
    </row>
    <row r="45" spans="1:23" x14ac:dyDescent="0.25">
      <c r="H45" s="22"/>
    </row>
    <row r="46" spans="1:23" ht="15.75" x14ac:dyDescent="0.25">
      <c r="A46" s="33">
        <f>A24+1</f>
        <v>4</v>
      </c>
      <c r="B46" s="27">
        <f>B24+1</f>
        <v>19</v>
      </c>
      <c r="C46" s="24"/>
      <c r="D46" s="24"/>
      <c r="E46" s="33">
        <f>E24+1</f>
        <v>4</v>
      </c>
      <c r="F46" s="27">
        <f>F24+1</f>
        <v>19</v>
      </c>
      <c r="G46" s="24"/>
      <c r="H46" s="25"/>
    </row>
    <row r="47" spans="1:23" x14ac:dyDescent="0.25">
      <c r="A47" s="35" t="s">
        <v>73</v>
      </c>
      <c r="B47" s="15">
        <v>3</v>
      </c>
      <c r="C47" s="24"/>
      <c r="D47" s="24"/>
      <c r="E47" s="35" t="s">
        <v>73</v>
      </c>
      <c r="F47" s="15">
        <v>2</v>
      </c>
      <c r="G47" s="24"/>
      <c r="H47" s="25"/>
      <c r="I47" s="13" t="s">
        <v>73</v>
      </c>
      <c r="J47" s="15" t="s">
        <v>75</v>
      </c>
      <c r="K47" s="24"/>
      <c r="M47" s="13" t="s">
        <v>73</v>
      </c>
      <c r="N47" s="15" t="s">
        <v>75</v>
      </c>
      <c r="O47" s="24"/>
      <c r="Q47" s="13" t="s">
        <v>73</v>
      </c>
      <c r="R47" s="15">
        <v>1</v>
      </c>
      <c r="S47" s="24"/>
      <c r="U47" s="13" t="s">
        <v>73</v>
      </c>
      <c r="V47" s="15">
        <v>1</v>
      </c>
      <c r="W47" s="24"/>
    </row>
    <row r="48" spans="1:23" x14ac:dyDescent="0.25">
      <c r="A48" s="13" t="s">
        <v>95</v>
      </c>
      <c r="B48" s="23">
        <f>B44</f>
        <v>9.4140030441400313</v>
      </c>
      <c r="C48" s="24"/>
      <c r="D48" s="24"/>
      <c r="E48" s="13" t="s">
        <v>95</v>
      </c>
      <c r="F48" s="23">
        <f>F44</f>
        <v>9.1734417344173433</v>
      </c>
      <c r="G48" s="24"/>
      <c r="H48" s="25"/>
      <c r="I48" s="13" t="s">
        <v>95</v>
      </c>
      <c r="J48" s="23">
        <f>J44</f>
        <v>10.203455964325542</v>
      </c>
      <c r="K48" s="24"/>
      <c r="M48" s="13" t="s">
        <v>95</v>
      </c>
      <c r="N48" s="23">
        <f>N44</f>
        <v>10.203455964325542</v>
      </c>
      <c r="O48" s="24"/>
      <c r="Q48" s="13" t="s">
        <v>95</v>
      </c>
      <c r="R48" s="23">
        <f>R44</f>
        <v>9.6812386156648476</v>
      </c>
      <c r="S48" s="24"/>
      <c r="U48" s="13" t="s">
        <v>95</v>
      </c>
      <c r="V48" s="23">
        <f>V44</f>
        <v>10.166666666666664</v>
      </c>
      <c r="W48" s="24"/>
    </row>
    <row r="49" spans="1:23" x14ac:dyDescent="0.25">
      <c r="A49" s="13" t="s">
        <v>4</v>
      </c>
      <c r="B49" s="32">
        <f>1/VLOOKUP(B47,Sublevels!A$4:H$6,A46)</f>
        <v>0.12195121951219513</v>
      </c>
      <c r="C49" s="24"/>
      <c r="D49" s="24"/>
      <c r="E49" s="13" t="s">
        <v>4</v>
      </c>
      <c r="F49" s="32">
        <f>1/VLOOKUP(F47,Sublevels!A$4:H$6,A46)</f>
        <v>0.1075268817204301</v>
      </c>
      <c r="G49" s="24"/>
      <c r="H49" s="25"/>
      <c r="I49" s="13" t="s">
        <v>4</v>
      </c>
      <c r="J49" s="32">
        <f>1/VLOOKUP(J47,Sublevels!$A$17:$H$19,$A46)</f>
        <v>0.15151515151515152</v>
      </c>
      <c r="K49" s="24"/>
      <c r="M49" s="13" t="s">
        <v>4</v>
      </c>
      <c r="N49" s="32">
        <f>1/VLOOKUP(N47,Sublevels!$A$17:$H$19,$A46)</f>
        <v>0.15151515151515152</v>
      </c>
      <c r="O49" s="24"/>
      <c r="Q49" s="13" t="s">
        <v>4</v>
      </c>
      <c r="R49" s="32">
        <f>1/VLOOKUP(R47,Sublevels!$A$29:$H$30,$A46)</f>
        <v>0.12048192771084336</v>
      </c>
      <c r="S49" s="24"/>
      <c r="U49" s="13" t="s">
        <v>4</v>
      </c>
      <c r="V49" s="32">
        <f>1/VLOOKUP(V47,Sublevels!$A$23:$H$24,$A46)</f>
        <v>0.16666666666666666</v>
      </c>
      <c r="W49" s="24"/>
    </row>
    <row r="50" spans="1:23" x14ac:dyDescent="0.25">
      <c r="B50" s="5"/>
      <c r="C50" s="24"/>
      <c r="D50" s="24"/>
      <c r="F50" s="5"/>
      <c r="G50" s="24"/>
      <c r="H50" s="25"/>
      <c r="J50" s="5"/>
      <c r="K50" s="24"/>
      <c r="N50" s="5"/>
      <c r="O50" s="24"/>
      <c r="R50" s="5"/>
      <c r="S50" s="24"/>
      <c r="V50" s="5"/>
      <c r="W50" s="24"/>
    </row>
    <row r="51" spans="1:23" ht="15.75" x14ac:dyDescent="0.25">
      <c r="A51" s="16">
        <v>1</v>
      </c>
      <c r="B51" s="12">
        <f>B48+B49</f>
        <v>9.5359542636522256</v>
      </c>
      <c r="C51" s="13" t="str">
        <f>IF(B51&lt;&gt;"", VLOOKUP(ROUNDDOWN(B51,1),Sublevels!$L$2:$M$21,2), "")</f>
        <v>Strong</v>
      </c>
      <c r="D51" s="18"/>
      <c r="E51" s="16">
        <v>1</v>
      </c>
      <c r="F51" s="12">
        <f>F48+F49</f>
        <v>9.2809686161377734</v>
      </c>
      <c r="G51" s="13" t="str">
        <f>IF(F51&lt;&gt;"", VLOOKUP(ROUNDDOWN(F51,1),Sublevels!$L$2:$M$21,2), "")</f>
        <v>Strong</v>
      </c>
      <c r="H51" s="22"/>
      <c r="I51" s="16">
        <v>1</v>
      </c>
      <c r="J51" s="12">
        <f>J48+J49</f>
        <v>10.354971115840694</v>
      </c>
      <c r="K51" s="13" t="str">
        <f>IF(J51&lt;&gt;"", VLOOKUP(ROUNDDOWN(J51,1),Sublevels!$L$2:$M$21,2), "")</f>
        <v>Superb</v>
      </c>
      <c r="M51" s="16">
        <v>1</v>
      </c>
      <c r="N51" s="12">
        <f>N48+N49</f>
        <v>10.354971115840694</v>
      </c>
      <c r="O51" s="13" t="str">
        <f>IF(N51&lt;&gt;"", VLOOKUP(ROUNDDOWN(N51,1),Sublevels!$L$2:$M$21,2), "")</f>
        <v>Superb</v>
      </c>
      <c r="Q51" s="16">
        <v>1</v>
      </c>
      <c r="R51" s="12">
        <f>R48+R49</f>
        <v>9.8017205433756907</v>
      </c>
      <c r="S51" s="13" t="str">
        <f>IF(R51&lt;&gt;"", VLOOKUP(ROUNDDOWN(R51,1),Sublevels!$L$2:$M$21,2), "")</f>
        <v>Strong</v>
      </c>
      <c r="U51" s="16">
        <v>1</v>
      </c>
      <c r="V51" s="12">
        <f>V48+V49</f>
        <v>10.33333333333333</v>
      </c>
      <c r="W51" s="13" t="str">
        <f>IF(V51&lt;&gt;"", VLOOKUP(ROUNDDOWN(V51,1),Sublevels!$L$2:$M$11,2), "")</f>
        <v>Superb</v>
      </c>
    </row>
    <row r="52" spans="1:23" ht="15.75" x14ac:dyDescent="0.25">
      <c r="A52" s="16">
        <v>2</v>
      </c>
      <c r="B52" s="12">
        <f>B51+B$49</f>
        <v>9.65790548316442</v>
      </c>
      <c r="C52" s="13" t="str">
        <f>IF(B52&lt;&gt;"", VLOOKUP(ROUNDDOWN(B52,1),Sublevels!$L$2:$M$21,2), "")</f>
        <v>Strong</v>
      </c>
      <c r="D52" s="18"/>
      <c r="E52" s="16">
        <v>2</v>
      </c>
      <c r="F52" s="12">
        <f>F51+F$49</f>
        <v>9.3884954978582034</v>
      </c>
      <c r="G52" s="13" t="str">
        <f>IF(F52&lt;&gt;"", VLOOKUP(ROUNDDOWN(F52,1),Sublevels!$L$2:$M$21,2), "")</f>
        <v>Strong</v>
      </c>
      <c r="H52" s="22"/>
      <c r="I52" s="16">
        <v>2</v>
      </c>
      <c r="J52" s="12">
        <f>J51+J$49</f>
        <v>10.506486267355847</v>
      </c>
      <c r="K52" s="13" t="str">
        <f>IF(J52&lt;&gt;"", VLOOKUP(ROUNDDOWN(J52,1),Sublevels!$L$2:$M$21,2), "")</f>
        <v>Superb</v>
      </c>
      <c r="M52" s="16">
        <v>2</v>
      </c>
      <c r="N52" s="12">
        <f t="shared" ref="N52:N66" si="12">N51+N$49</f>
        <v>10.506486267355847</v>
      </c>
      <c r="O52" s="13" t="str">
        <f>IF(N52&lt;&gt;"", VLOOKUP(ROUNDDOWN(N52,1),Sublevels!$L$2:$M$21,2), "")</f>
        <v>Superb</v>
      </c>
      <c r="Q52" s="16">
        <v>2</v>
      </c>
      <c r="R52" s="12">
        <f t="shared" ref="R52:R66" si="13">R51+R$49</f>
        <v>9.9222024710865337</v>
      </c>
      <c r="S52" s="13" t="str">
        <f>IF(R52&lt;&gt;"", VLOOKUP(ROUNDDOWN(R52,1),Sublevels!$L$2:$M$21,2), "")</f>
        <v>Strong</v>
      </c>
      <c r="U52" s="16">
        <v>2</v>
      </c>
      <c r="V52" s="12">
        <f t="shared" ref="V52:V66" si="14">V51+V$49</f>
        <v>10.499999999999996</v>
      </c>
      <c r="W52" s="13" t="str">
        <f>IF(V52&lt;&gt;"", VLOOKUP(ROUNDDOWN(V52,1),Sublevels!$L$2:$M$11,2), "")</f>
        <v>Superb</v>
      </c>
    </row>
    <row r="53" spans="1:23" ht="15.75" x14ac:dyDescent="0.25">
      <c r="A53" s="16">
        <v>3</v>
      </c>
      <c r="B53" s="12">
        <f t="shared" ref="B53:B66" si="15">B52+B$49</f>
        <v>9.7798567026766143</v>
      </c>
      <c r="C53" s="13" t="str">
        <f>IF(B53&lt;&gt;"", VLOOKUP(ROUNDDOWN(B53,1),Sublevels!$L$2:$M$21,2), "")</f>
        <v>Strong</v>
      </c>
      <c r="D53" s="18"/>
      <c r="E53" s="16">
        <v>3</v>
      </c>
      <c r="F53" s="12">
        <f t="shared" ref="F53:F66" si="16">F52+F$49</f>
        <v>9.4960223795786334</v>
      </c>
      <c r="G53" s="13" t="str">
        <f>IF(F53&lt;&gt;"", VLOOKUP(ROUNDDOWN(F53,1),Sublevels!$L$2:$M$21,2), "")</f>
        <v>Strong</v>
      </c>
      <c r="H53" s="22"/>
      <c r="I53" s="16">
        <v>3</v>
      </c>
      <c r="J53" s="12">
        <f t="shared" ref="J53:J66" si="17">J52+J$49</f>
        <v>10.658001418870999</v>
      </c>
      <c r="K53" s="13" t="str">
        <f>IF(J53&lt;&gt;"", VLOOKUP(ROUNDDOWN(J53,1),Sublevels!$L$2:$M$21,2), "")</f>
        <v>Superb</v>
      </c>
      <c r="M53" s="16">
        <v>3</v>
      </c>
      <c r="N53" s="12">
        <f t="shared" si="12"/>
        <v>10.658001418870999</v>
      </c>
      <c r="O53" s="13" t="str">
        <f>IF(N53&lt;&gt;"", VLOOKUP(ROUNDDOWN(N53,1),Sublevels!$L$2:$M$21,2), "")</f>
        <v>Superb</v>
      </c>
      <c r="Q53" s="16">
        <v>3</v>
      </c>
      <c r="R53" s="12">
        <f t="shared" si="13"/>
        <v>10.042684398797377</v>
      </c>
      <c r="S53" s="13" t="str">
        <f>IF(R53&lt;&gt;"", VLOOKUP(ROUNDDOWN(R53,1),Sublevels!$L$2:$M$21,2), "")</f>
        <v>Superb</v>
      </c>
      <c r="U53" s="16">
        <v>3</v>
      </c>
      <c r="V53" s="12">
        <f t="shared" si="14"/>
        <v>10.666666666666663</v>
      </c>
      <c r="W53" s="13" t="str">
        <f>IF(V53&lt;&gt;"", VLOOKUP(ROUNDDOWN(V53,1),Sublevels!$L$2:$M$11,2), "")</f>
        <v>Superb</v>
      </c>
    </row>
    <row r="54" spans="1:23" ht="15.75" x14ac:dyDescent="0.25">
      <c r="A54" s="16">
        <v>4</v>
      </c>
      <c r="B54" s="12">
        <f t="shared" si="15"/>
        <v>9.9018079221888087</v>
      </c>
      <c r="C54" s="13" t="str">
        <f>IF(B54&lt;&gt;"", VLOOKUP(ROUNDDOWN(B54,1),Sublevels!$L$2:$M$21,2), "")</f>
        <v>Strong</v>
      </c>
      <c r="D54" s="18"/>
      <c r="E54" s="16">
        <v>4</v>
      </c>
      <c r="F54" s="12">
        <f t="shared" si="16"/>
        <v>9.6035492612990634</v>
      </c>
      <c r="G54" s="13" t="str">
        <f>IF(F54&lt;&gt;"", VLOOKUP(ROUNDDOWN(F54,1),Sublevels!$L$2:$M$21,2), "")</f>
        <v>Strong</v>
      </c>
      <c r="H54" s="22"/>
      <c r="I54" s="16">
        <v>4</v>
      </c>
      <c r="J54" s="12">
        <f t="shared" si="17"/>
        <v>10.809516570386151</v>
      </c>
      <c r="K54" s="13" t="str">
        <f>IF(J54&lt;&gt;"", VLOOKUP(ROUNDDOWN(J54,1),Sublevels!$L$2:$M$21,2), "")</f>
        <v>Superb</v>
      </c>
      <c r="M54" s="16">
        <v>4</v>
      </c>
      <c r="N54" s="12">
        <f t="shared" si="12"/>
        <v>10.809516570386151</v>
      </c>
      <c r="O54" s="13" t="str">
        <f>IF(N54&lt;&gt;"", VLOOKUP(ROUNDDOWN(N54,1),Sublevels!$L$2:$M$21,2), "")</f>
        <v>Superb</v>
      </c>
      <c r="Q54" s="16">
        <v>4</v>
      </c>
      <c r="R54" s="12">
        <f t="shared" si="13"/>
        <v>10.16316632650822</v>
      </c>
      <c r="S54" s="13" t="str">
        <f>IF(R54&lt;&gt;"", VLOOKUP(ROUNDDOWN(R54,1),Sublevels!$L$2:$M$21,2), "")</f>
        <v>Superb</v>
      </c>
      <c r="U54" s="16">
        <v>4</v>
      </c>
      <c r="V54" s="12">
        <f t="shared" si="14"/>
        <v>10.833333333333329</v>
      </c>
      <c r="W54" s="13" t="str">
        <f>IF(V54&lt;&gt;"", VLOOKUP(ROUNDDOWN(V54,1),Sublevels!$L$2:$M$11,2), "")</f>
        <v>Superb</v>
      </c>
    </row>
    <row r="55" spans="1:23" ht="15.75" x14ac:dyDescent="0.25">
      <c r="A55" s="16">
        <v>5</v>
      </c>
      <c r="B55" s="12">
        <f t="shared" si="15"/>
        <v>10.023759141701003</v>
      </c>
      <c r="C55" s="13" t="str">
        <f>IF(B55&lt;&gt;"", VLOOKUP(ROUNDDOWN(B55,1),Sublevels!$L$2:$M$21,2), "")</f>
        <v>Superb</v>
      </c>
      <c r="D55" s="18"/>
      <c r="E55" s="16">
        <v>5</v>
      </c>
      <c r="F55" s="12">
        <f t="shared" si="16"/>
        <v>9.7110761430194934</v>
      </c>
      <c r="G55" s="13" t="str">
        <f>IF(F55&lt;&gt;"", VLOOKUP(ROUNDDOWN(F55,1),Sublevels!$L$2:$M$21,2), "")</f>
        <v>Strong</v>
      </c>
      <c r="H55" s="22"/>
      <c r="I55" s="16">
        <v>5</v>
      </c>
      <c r="J55" s="12">
        <f t="shared" si="17"/>
        <v>10.961031721901303</v>
      </c>
      <c r="K55" s="13" t="str">
        <f>IF(J55&lt;&gt;"", VLOOKUP(ROUNDDOWN(J55,1),Sublevels!$L$2:$M$21,2), "")</f>
        <v>Superb</v>
      </c>
      <c r="M55" s="16">
        <v>5</v>
      </c>
      <c r="N55" s="12">
        <f t="shared" si="12"/>
        <v>10.961031721901303</v>
      </c>
      <c r="O55" s="13" t="str">
        <f>IF(N55&lt;&gt;"", VLOOKUP(ROUNDDOWN(N55,1),Sublevels!$L$2:$M$21,2), "")</f>
        <v>Superb</v>
      </c>
      <c r="Q55" s="16">
        <v>5</v>
      </c>
      <c r="R55" s="12">
        <f t="shared" si="13"/>
        <v>10.283648254219063</v>
      </c>
      <c r="S55" s="13" t="str">
        <f>IF(R55&lt;&gt;"", VLOOKUP(ROUNDDOWN(R55,1),Sublevels!$L$2:$M$21,2), "")</f>
        <v>Superb</v>
      </c>
      <c r="U55" s="16">
        <v>5</v>
      </c>
      <c r="V55" s="12">
        <f t="shared" si="14"/>
        <v>10.999999999999995</v>
      </c>
      <c r="W55" s="13" t="str">
        <f>IF(V55&lt;&gt;"", VLOOKUP(ROUNDDOWN(V55,1),Sublevels!$L$2:$M$11,2), "")</f>
        <v>Superb</v>
      </c>
    </row>
    <row r="56" spans="1:23" ht="15.75" x14ac:dyDescent="0.25">
      <c r="A56" s="16">
        <v>6</v>
      </c>
      <c r="B56" s="12">
        <f t="shared" si="15"/>
        <v>10.145710361213197</v>
      </c>
      <c r="C56" s="13" t="str">
        <f>IF(B56&lt;&gt;"", VLOOKUP(ROUNDDOWN(B56,1),Sublevels!$L$2:$M$21,2), "")</f>
        <v>Superb</v>
      </c>
      <c r="D56" s="18"/>
      <c r="E56" s="16">
        <v>6</v>
      </c>
      <c r="F56" s="12">
        <f t="shared" si="16"/>
        <v>9.8186030247399234</v>
      </c>
      <c r="G56" s="13" t="str">
        <f>IF(F56&lt;&gt;"", VLOOKUP(ROUNDDOWN(F56,1),Sublevels!$L$2:$M$21,2), "")</f>
        <v>Strong</v>
      </c>
      <c r="H56" s="22"/>
      <c r="I56" s="16">
        <v>6</v>
      </c>
      <c r="J56" s="12">
        <f t="shared" si="17"/>
        <v>11.112546873416456</v>
      </c>
      <c r="K56" s="13" t="str">
        <f>IF(J56&lt;&gt;"", VLOOKUP(ROUNDDOWN(J56,1),Sublevels!$L$2:$M$21,2), "")</f>
        <v>Quality</v>
      </c>
      <c r="M56" s="16">
        <v>6</v>
      </c>
      <c r="N56" s="12">
        <f t="shared" si="12"/>
        <v>11.112546873416456</v>
      </c>
      <c r="O56" s="13" t="str">
        <f>IF(N56&lt;&gt;"", VLOOKUP(ROUNDDOWN(N56,1),Sublevels!$L$2:$M$21,2), "")</f>
        <v>Quality</v>
      </c>
      <c r="Q56" s="16">
        <v>6</v>
      </c>
      <c r="R56" s="12">
        <f t="shared" si="13"/>
        <v>10.404130181929906</v>
      </c>
      <c r="S56" s="13" t="str">
        <f>IF(R56&lt;&gt;"", VLOOKUP(ROUNDDOWN(R56,1),Sublevels!$L$2:$M$21,2), "")</f>
        <v>Superb</v>
      </c>
      <c r="U56" s="16">
        <v>6</v>
      </c>
      <c r="V56" s="12">
        <f t="shared" si="14"/>
        <v>11.166666666666661</v>
      </c>
      <c r="W56" s="13" t="str">
        <f>IF(V56&lt;&gt;"", VLOOKUP(ROUNDDOWN(V56,1),Sublevels!$L$2:$M$11,2), "")</f>
        <v>Superb</v>
      </c>
    </row>
    <row r="57" spans="1:23" ht="15.75" x14ac:dyDescent="0.25">
      <c r="A57" s="16">
        <v>7</v>
      </c>
      <c r="B57" s="12">
        <f t="shared" si="15"/>
        <v>10.267661580725392</v>
      </c>
      <c r="C57" s="13" t="str">
        <f>IF(B57&lt;&gt;"", VLOOKUP(ROUNDDOWN(B57,1),Sublevels!$L$2:$M$21,2), "")</f>
        <v>Superb</v>
      </c>
      <c r="D57" s="18"/>
      <c r="E57" s="16">
        <v>7</v>
      </c>
      <c r="F57" s="12">
        <f t="shared" si="16"/>
        <v>9.9261299064603534</v>
      </c>
      <c r="G57" s="13" t="str">
        <f>IF(F57&lt;&gt;"", VLOOKUP(ROUNDDOWN(F57,1),Sublevels!$L$2:$M$21,2), "")</f>
        <v>Strong</v>
      </c>
      <c r="H57" s="22"/>
      <c r="I57" s="16">
        <v>7</v>
      </c>
      <c r="J57" s="12">
        <f t="shared" si="17"/>
        <v>11.264062024931608</v>
      </c>
      <c r="K57" s="13" t="str">
        <f>IF(J57&lt;&gt;"", VLOOKUP(ROUNDDOWN(J57,1),Sublevels!$L$2:$M$21,2), "")</f>
        <v>Quality</v>
      </c>
      <c r="M57" s="16">
        <v>7</v>
      </c>
      <c r="N57" s="12">
        <f t="shared" si="12"/>
        <v>11.264062024931608</v>
      </c>
      <c r="O57" s="13" t="str">
        <f>IF(N57&lt;&gt;"", VLOOKUP(ROUNDDOWN(N57,1),Sublevels!$L$2:$M$21,2), "")</f>
        <v>Quality</v>
      </c>
      <c r="Q57" s="16">
        <v>7</v>
      </c>
      <c r="R57" s="12">
        <f t="shared" si="13"/>
        <v>10.524612109640749</v>
      </c>
      <c r="S57" s="13" t="str">
        <f>IF(R57&lt;&gt;"", VLOOKUP(ROUNDDOWN(R57,1),Sublevels!$L$2:$M$21,2), "")</f>
        <v>Superb</v>
      </c>
      <c r="U57" s="16">
        <v>7</v>
      </c>
      <c r="V57" s="12">
        <f t="shared" si="14"/>
        <v>11.333333333333327</v>
      </c>
      <c r="W57" s="13" t="str">
        <f>IF(V57&lt;&gt;"", VLOOKUP(ROUNDDOWN(V57,1),Sublevels!$L$2:$M$11,2), "")</f>
        <v>Superb</v>
      </c>
    </row>
    <row r="58" spans="1:23" ht="15.75" x14ac:dyDescent="0.25">
      <c r="A58" s="16">
        <v>8</v>
      </c>
      <c r="B58" s="12">
        <f t="shared" si="15"/>
        <v>10.389612800237586</v>
      </c>
      <c r="C58" s="13" t="str">
        <f>IF(B58&lt;&gt;"", VLOOKUP(ROUNDDOWN(B58,1),Sublevels!$L$2:$M$21,2), "")</f>
        <v>Superb</v>
      </c>
      <c r="D58" s="18"/>
      <c r="E58" s="16">
        <v>8</v>
      </c>
      <c r="F58" s="12">
        <f t="shared" si="16"/>
        <v>10.033656788180783</v>
      </c>
      <c r="G58" s="13" t="str">
        <f>IF(F58&lt;&gt;"", VLOOKUP(ROUNDDOWN(F58,1),Sublevels!$L$2:$M$21,2), "")</f>
        <v>Superb</v>
      </c>
      <c r="H58" s="22"/>
      <c r="I58" s="16">
        <v>8</v>
      </c>
      <c r="J58" s="12">
        <f t="shared" si="17"/>
        <v>11.41557717644676</v>
      </c>
      <c r="K58" s="13" t="str">
        <f>IF(J58&lt;&gt;"", VLOOKUP(ROUNDDOWN(J58,1),Sublevels!$L$2:$M$21,2), "")</f>
        <v>Quality</v>
      </c>
      <c r="M58" s="16">
        <v>8</v>
      </c>
      <c r="N58" s="12">
        <f t="shared" si="12"/>
        <v>11.41557717644676</v>
      </c>
      <c r="O58" s="13" t="str">
        <f>IF(N58&lt;&gt;"", VLOOKUP(ROUNDDOWN(N58,1),Sublevels!$L$2:$M$21,2), "")</f>
        <v>Quality</v>
      </c>
      <c r="Q58" s="16">
        <v>8</v>
      </c>
      <c r="R58" s="12">
        <f t="shared" si="13"/>
        <v>10.645094037351592</v>
      </c>
      <c r="S58" s="13" t="str">
        <f>IF(R58&lt;&gt;"", VLOOKUP(ROUNDDOWN(R58,1),Sublevels!$L$2:$M$21,2), "")</f>
        <v>Superb</v>
      </c>
      <c r="U58" s="16">
        <v>8</v>
      </c>
      <c r="V58" s="12">
        <f t="shared" si="14"/>
        <v>11.499999999999993</v>
      </c>
      <c r="W58" s="13" t="str">
        <f>IF(V58&lt;&gt;"", VLOOKUP(ROUNDDOWN(V58,1),Sublevels!$L$2:$M$11,2), "")</f>
        <v>Superb</v>
      </c>
    </row>
    <row r="59" spans="1:23" ht="15.75" x14ac:dyDescent="0.25">
      <c r="A59" s="16">
        <v>9</v>
      </c>
      <c r="B59" s="12">
        <f t="shared" si="15"/>
        <v>10.51156401974978</v>
      </c>
      <c r="C59" s="13" t="str">
        <f>IF(B59&lt;&gt;"", VLOOKUP(ROUNDDOWN(B59,1),Sublevels!$L$2:$M$21,2), "")</f>
        <v>Superb</v>
      </c>
      <c r="D59" s="18"/>
      <c r="E59" s="16">
        <v>9</v>
      </c>
      <c r="F59" s="12">
        <f t="shared" si="16"/>
        <v>10.141183669901213</v>
      </c>
      <c r="G59" s="13" t="str">
        <f>IF(F59&lt;&gt;"", VLOOKUP(ROUNDDOWN(F59,1),Sublevels!$L$2:$M$21,2), "")</f>
        <v>Superb</v>
      </c>
      <c r="H59" s="22"/>
      <c r="I59" s="16">
        <v>9</v>
      </c>
      <c r="J59" s="12">
        <f t="shared" si="17"/>
        <v>11.567092327961912</v>
      </c>
      <c r="K59" s="13" t="str">
        <f>IF(J59&lt;&gt;"", VLOOKUP(ROUNDDOWN(J59,1),Sublevels!$L$2:$M$21,2), "")</f>
        <v>Quality</v>
      </c>
      <c r="M59" s="16">
        <v>9</v>
      </c>
      <c r="N59" s="12">
        <f t="shared" si="12"/>
        <v>11.567092327961912</v>
      </c>
      <c r="O59" s="13" t="str">
        <f>IF(N59&lt;&gt;"", VLOOKUP(ROUNDDOWN(N59,1),Sublevels!$L$2:$M$21,2), "")</f>
        <v>Quality</v>
      </c>
      <c r="Q59" s="16">
        <v>9</v>
      </c>
      <c r="R59" s="12">
        <f t="shared" si="13"/>
        <v>10.765575965062435</v>
      </c>
      <c r="S59" s="13" t="str">
        <f>IF(R59&lt;&gt;"", VLOOKUP(ROUNDDOWN(R59,1),Sublevels!$L$2:$M$21,2), "")</f>
        <v>Superb</v>
      </c>
      <c r="U59" s="16">
        <v>9</v>
      </c>
      <c r="V59" s="12">
        <f t="shared" si="14"/>
        <v>11.666666666666659</v>
      </c>
      <c r="W59" s="13" t="str">
        <f>IF(V59&lt;&gt;"", VLOOKUP(ROUNDDOWN(V59,1),Sublevels!$L$2:$M$11,2), "")</f>
        <v>Superb</v>
      </c>
    </row>
    <row r="60" spans="1:23" ht="15.75" x14ac:dyDescent="0.25">
      <c r="A60" s="16">
        <v>10</v>
      </c>
      <c r="B60" s="12">
        <f t="shared" si="15"/>
        <v>10.633515239261975</v>
      </c>
      <c r="C60" s="13" t="str">
        <f>IF(B60&lt;&gt;"", VLOOKUP(ROUNDDOWN(B60,1),Sublevels!$L$2:$M$21,2), "")</f>
        <v>Superb</v>
      </c>
      <c r="D60" s="18"/>
      <c r="E60" s="16">
        <v>10</v>
      </c>
      <c r="F60" s="12">
        <f t="shared" si="16"/>
        <v>10.248710551621643</v>
      </c>
      <c r="G60" s="13" t="str">
        <f>IF(F60&lt;&gt;"", VLOOKUP(ROUNDDOWN(F60,1),Sublevels!$L$2:$M$21,2), "")</f>
        <v>Superb</v>
      </c>
      <c r="H60" s="22"/>
      <c r="I60" s="16">
        <v>10</v>
      </c>
      <c r="J60" s="12">
        <f t="shared" si="17"/>
        <v>11.718607479477065</v>
      </c>
      <c r="K60" s="13" t="str">
        <f>IF(J60&lt;&gt;"", VLOOKUP(ROUNDDOWN(J60,1),Sublevels!$L$2:$M$21,2), "")</f>
        <v>Quality</v>
      </c>
      <c r="M60" s="16">
        <v>10</v>
      </c>
      <c r="N60" s="12">
        <f t="shared" si="12"/>
        <v>11.718607479477065</v>
      </c>
      <c r="O60" s="13" t="str">
        <f>IF(N60&lt;&gt;"", VLOOKUP(ROUNDDOWN(N60,1),Sublevels!$L$2:$M$21,2), "")</f>
        <v>Quality</v>
      </c>
      <c r="Q60" s="16">
        <v>10</v>
      </c>
      <c r="R60" s="12">
        <f t="shared" si="13"/>
        <v>10.886057892773279</v>
      </c>
      <c r="S60" s="13" t="str">
        <f>IF(R60&lt;&gt;"", VLOOKUP(ROUNDDOWN(R60,1),Sublevels!$L$2:$M$21,2), "")</f>
        <v>Superb</v>
      </c>
      <c r="U60" s="16">
        <v>10</v>
      </c>
      <c r="V60" s="12">
        <f t="shared" si="14"/>
        <v>11.833333333333325</v>
      </c>
      <c r="W60" s="13" t="str">
        <f>IF(V60&lt;&gt;"", VLOOKUP(ROUNDDOWN(V60,1),Sublevels!$L$2:$M$11,2), "")</f>
        <v>Superb</v>
      </c>
    </row>
    <row r="61" spans="1:23" ht="15.75" x14ac:dyDescent="0.25">
      <c r="A61" s="16">
        <v>11</v>
      </c>
      <c r="B61" s="12">
        <f t="shared" si="15"/>
        <v>10.755466458774169</v>
      </c>
      <c r="C61" s="13" t="str">
        <f>IF(B61&lt;&gt;"", VLOOKUP(ROUNDDOWN(B61,1),Sublevels!$L$2:$M$21,2), "")</f>
        <v>Superb</v>
      </c>
      <c r="D61" s="18"/>
      <c r="E61" s="16">
        <v>11</v>
      </c>
      <c r="F61" s="12">
        <f t="shared" si="16"/>
        <v>10.356237433342073</v>
      </c>
      <c r="G61" s="13" t="str">
        <f>IF(F61&lt;&gt;"", VLOOKUP(ROUNDDOWN(F61,1),Sublevels!$L$2:$M$21,2), "")</f>
        <v>Superb</v>
      </c>
      <c r="H61" s="22"/>
      <c r="I61" s="16">
        <v>11</v>
      </c>
      <c r="J61" s="12">
        <f t="shared" si="17"/>
        <v>11.870122630992217</v>
      </c>
      <c r="K61" s="13" t="str">
        <f>IF(J61&lt;&gt;"", VLOOKUP(ROUNDDOWN(J61,1),Sublevels!$L$2:$M$21,2), "")</f>
        <v>Quality</v>
      </c>
      <c r="M61" s="16">
        <v>11</v>
      </c>
      <c r="N61" s="12">
        <f t="shared" si="12"/>
        <v>11.870122630992217</v>
      </c>
      <c r="O61" s="13" t="str">
        <f>IF(N61&lt;&gt;"", VLOOKUP(ROUNDDOWN(N61,1),Sublevels!$L$2:$M$21,2), "")</f>
        <v>Quality</v>
      </c>
      <c r="Q61" s="16">
        <v>11</v>
      </c>
      <c r="R61" s="12">
        <f t="shared" si="13"/>
        <v>11.006539820484122</v>
      </c>
      <c r="S61" s="13" t="str">
        <f>IF(R61&lt;&gt;"", VLOOKUP(ROUNDDOWN(R61,1),Sublevels!$L$2:$M$21,2), "")</f>
        <v>Quality</v>
      </c>
      <c r="U61" s="16">
        <v>11</v>
      </c>
      <c r="V61" s="12">
        <f t="shared" si="14"/>
        <v>11.999999999999991</v>
      </c>
      <c r="W61" s="13" t="str">
        <f>IF(V61&lt;&gt;"", VLOOKUP(ROUNDDOWN(V61,1),Sublevels!$L$2:$M$11,2), "")</f>
        <v>Superb</v>
      </c>
    </row>
    <row r="62" spans="1:23" ht="15.75" x14ac:dyDescent="0.25">
      <c r="A62" s="16">
        <v>12</v>
      </c>
      <c r="B62" s="12">
        <f t="shared" si="15"/>
        <v>10.877417678286363</v>
      </c>
      <c r="C62" s="13" t="str">
        <f>IF(B62&lt;&gt;"", VLOOKUP(ROUNDDOWN(B62,1),Sublevels!$L$2:$M$21,2), "")</f>
        <v>Superb</v>
      </c>
      <c r="D62" s="18"/>
      <c r="E62" s="16">
        <v>12</v>
      </c>
      <c r="F62" s="12">
        <f t="shared" si="16"/>
        <v>10.463764315062503</v>
      </c>
      <c r="G62" s="13" t="str">
        <f>IF(F62&lt;&gt;"", VLOOKUP(ROUNDDOWN(F62,1),Sublevels!$L$2:$M$21,2), "")</f>
        <v>Superb</v>
      </c>
      <c r="H62" s="22"/>
      <c r="I62" s="16">
        <v>12</v>
      </c>
      <c r="J62" s="12">
        <f t="shared" si="17"/>
        <v>12.021637782507369</v>
      </c>
      <c r="K62" s="13" t="str">
        <f>IF(J62&lt;&gt;"", VLOOKUP(ROUNDDOWN(J62,1),Sublevels!$L$2:$M$21,2), "")</f>
        <v>Remarkable</v>
      </c>
      <c r="M62" s="16">
        <v>12</v>
      </c>
      <c r="N62" s="12">
        <f t="shared" si="12"/>
        <v>12.021637782507369</v>
      </c>
      <c r="O62" s="13" t="str">
        <f>IF(N62&lt;&gt;"", VLOOKUP(ROUNDDOWN(N62,1),Sublevels!$L$2:$M$21,2), "")</f>
        <v>Remarkable</v>
      </c>
      <c r="Q62" s="16">
        <v>12</v>
      </c>
      <c r="R62" s="12">
        <f t="shared" si="13"/>
        <v>11.127021748194965</v>
      </c>
      <c r="S62" s="13" t="str">
        <f>IF(R62&lt;&gt;"", VLOOKUP(ROUNDDOWN(R62,1),Sublevels!$L$2:$M$21,2), "")</f>
        <v>Quality</v>
      </c>
      <c r="U62" s="16">
        <v>12</v>
      </c>
      <c r="V62" s="12">
        <f t="shared" si="14"/>
        <v>12.166666666666657</v>
      </c>
      <c r="W62" s="13" t="str">
        <f>IF(V62&lt;&gt;"", VLOOKUP(ROUNDDOWN(V62,1),Sublevels!$L$2:$M$11,2), "")</f>
        <v>Superb</v>
      </c>
    </row>
    <row r="63" spans="1:23" ht="15.75" x14ac:dyDescent="0.25">
      <c r="A63" s="16">
        <v>13</v>
      </c>
      <c r="B63" s="12">
        <f t="shared" si="15"/>
        <v>10.999368897798558</v>
      </c>
      <c r="C63" s="13" t="str">
        <f>IF(B63&lt;&gt;"", VLOOKUP(ROUNDDOWN(B63,1),Sublevels!$L$2:$M$21,2), "")</f>
        <v>Superb</v>
      </c>
      <c r="D63" s="18"/>
      <c r="E63" s="16">
        <v>13</v>
      </c>
      <c r="F63" s="12">
        <f t="shared" si="16"/>
        <v>10.571291196782933</v>
      </c>
      <c r="G63" s="13" t="str">
        <f>IF(F63&lt;&gt;"", VLOOKUP(ROUNDDOWN(F63,1),Sublevels!$L$2:$M$21,2), "")</f>
        <v>Superb</v>
      </c>
      <c r="H63" s="22"/>
      <c r="I63" s="16">
        <v>13</v>
      </c>
      <c r="J63" s="12">
        <f t="shared" si="17"/>
        <v>12.173152934022522</v>
      </c>
      <c r="K63" s="13" t="str">
        <f>IF(J63&lt;&gt;"", VLOOKUP(ROUNDDOWN(J63,1),Sublevels!$L$2:$M$21,2), "")</f>
        <v>Remarkable</v>
      </c>
      <c r="M63" s="16">
        <v>13</v>
      </c>
      <c r="N63" s="12">
        <f t="shared" si="12"/>
        <v>12.173152934022522</v>
      </c>
      <c r="O63" s="13" t="str">
        <f>IF(N63&lt;&gt;"", VLOOKUP(ROUNDDOWN(N63,1),Sublevels!$L$2:$M$21,2), "")</f>
        <v>Remarkable</v>
      </c>
      <c r="Q63" s="16">
        <v>13</v>
      </c>
      <c r="R63" s="12">
        <f t="shared" si="13"/>
        <v>11.247503675905808</v>
      </c>
      <c r="S63" s="13" t="str">
        <f>IF(R63&lt;&gt;"", VLOOKUP(ROUNDDOWN(R63,1),Sublevels!$L$2:$M$21,2), "")</f>
        <v>Quality</v>
      </c>
      <c r="U63" s="16">
        <v>13</v>
      </c>
      <c r="V63" s="12">
        <f t="shared" si="14"/>
        <v>12.333333333333323</v>
      </c>
      <c r="W63" s="13" t="str">
        <f>IF(V63&lt;&gt;"", VLOOKUP(ROUNDDOWN(V63,1),Sublevels!$L$2:$M$11,2), "")</f>
        <v>Superb</v>
      </c>
    </row>
    <row r="64" spans="1:23" ht="15.75" x14ac:dyDescent="0.25">
      <c r="A64" s="16">
        <v>14</v>
      </c>
      <c r="B64" s="12">
        <f t="shared" si="15"/>
        <v>11.121320117310752</v>
      </c>
      <c r="C64" s="13" t="str">
        <f>IF(B64&lt;&gt;"", VLOOKUP(ROUNDDOWN(B64,1),Sublevels!$L$2:$M$21,2), "")</f>
        <v>Quality</v>
      </c>
      <c r="D64" s="18"/>
      <c r="E64" s="16">
        <v>14</v>
      </c>
      <c r="F64" s="12">
        <f t="shared" si="16"/>
        <v>10.678818078503364</v>
      </c>
      <c r="G64" s="13" t="str">
        <f>IF(F64&lt;&gt;"", VLOOKUP(ROUNDDOWN(F64,1),Sublevels!$L$2:$M$21,2), "")</f>
        <v>Superb</v>
      </c>
      <c r="H64" s="22"/>
      <c r="I64" s="16">
        <v>14</v>
      </c>
      <c r="J64" s="12">
        <f t="shared" si="17"/>
        <v>12.324668085537674</v>
      </c>
      <c r="K64" s="13" t="str">
        <f>IF(J64&lt;&gt;"", VLOOKUP(ROUNDDOWN(J64,1),Sublevels!$L$2:$M$21,2), "")</f>
        <v>Remarkable</v>
      </c>
      <c r="M64" s="16">
        <v>14</v>
      </c>
      <c r="N64" s="12">
        <f t="shared" si="12"/>
        <v>12.324668085537674</v>
      </c>
      <c r="O64" s="13" t="str">
        <f>IF(N64&lt;&gt;"", VLOOKUP(ROUNDDOWN(N64,1),Sublevels!$L$2:$M$21,2), "")</f>
        <v>Remarkable</v>
      </c>
      <c r="Q64" s="16">
        <v>14</v>
      </c>
      <c r="R64" s="12">
        <f t="shared" si="13"/>
        <v>11.367985603616651</v>
      </c>
      <c r="S64" s="13" t="str">
        <f>IF(R64&lt;&gt;"", VLOOKUP(ROUNDDOWN(R64,1),Sublevels!$L$2:$M$21,2), "")</f>
        <v>Quality</v>
      </c>
      <c r="U64" s="16">
        <v>14</v>
      </c>
      <c r="V64" s="12">
        <f t="shared" si="14"/>
        <v>12.499999999999989</v>
      </c>
      <c r="W64" s="13" t="str">
        <f>IF(V64&lt;&gt;"", VLOOKUP(ROUNDDOWN(V64,1),Sublevels!$L$2:$M$11,2), "")</f>
        <v>Superb</v>
      </c>
    </row>
    <row r="65" spans="1:23" ht="15.75" x14ac:dyDescent="0.25">
      <c r="A65" s="16">
        <v>15</v>
      </c>
      <c r="B65" s="12">
        <f t="shared" si="15"/>
        <v>11.243271336822946</v>
      </c>
      <c r="C65" s="13" t="str">
        <f>IF(B65&lt;&gt;"", VLOOKUP(ROUNDDOWN(B65,1),Sublevels!$L$2:$M$21,2), "")</f>
        <v>Quality</v>
      </c>
      <c r="D65" s="18"/>
      <c r="E65" s="16">
        <v>15</v>
      </c>
      <c r="F65" s="12">
        <f t="shared" si="16"/>
        <v>10.786344960223794</v>
      </c>
      <c r="G65" s="13" t="str">
        <f>IF(F65&lt;&gt;"", VLOOKUP(ROUNDDOWN(F65,1),Sublevels!$L$2:$M$21,2), "")</f>
        <v>Superb</v>
      </c>
      <c r="H65" s="22"/>
      <c r="I65" s="16">
        <v>15</v>
      </c>
      <c r="J65" s="12">
        <f t="shared" si="17"/>
        <v>12.476183237052826</v>
      </c>
      <c r="K65" s="13" t="str">
        <f>IF(J65&lt;&gt;"", VLOOKUP(ROUNDDOWN(J65,1),Sublevels!$L$2:$M$21,2), "")</f>
        <v>Remarkable</v>
      </c>
      <c r="M65" s="16">
        <v>15</v>
      </c>
      <c r="N65" s="12">
        <f t="shared" si="12"/>
        <v>12.476183237052826</v>
      </c>
      <c r="O65" s="13" t="str">
        <f>IF(N65&lt;&gt;"", VLOOKUP(ROUNDDOWN(N65,1),Sublevels!$L$2:$M$21,2), "")</f>
        <v>Remarkable</v>
      </c>
      <c r="Q65" s="16">
        <v>15</v>
      </c>
      <c r="R65" s="12">
        <f t="shared" si="13"/>
        <v>11.488467531327494</v>
      </c>
      <c r="S65" s="13" t="str">
        <f>IF(R65&lt;&gt;"", VLOOKUP(ROUNDDOWN(R65,1),Sublevels!$L$2:$M$21,2), "")</f>
        <v>Quality</v>
      </c>
      <c r="U65" s="16">
        <v>15</v>
      </c>
      <c r="V65" s="12">
        <f t="shared" si="14"/>
        <v>12.666666666666655</v>
      </c>
      <c r="W65" s="13" t="str">
        <f>IF(V65&lt;&gt;"", VLOOKUP(ROUNDDOWN(V65,1),Sublevels!$L$2:$M$11,2), "")</f>
        <v>Superb</v>
      </c>
    </row>
    <row r="66" spans="1:23" ht="15.75" x14ac:dyDescent="0.25">
      <c r="A66" s="16">
        <v>16</v>
      </c>
      <c r="B66" s="12">
        <f t="shared" si="15"/>
        <v>11.365222556335141</v>
      </c>
      <c r="C66" s="13" t="str">
        <f>IF(B66&lt;&gt;"", VLOOKUP(ROUNDDOWN(B66,1),Sublevels!$L$2:$M$21,2), "")</f>
        <v>Quality</v>
      </c>
      <c r="D66" s="18"/>
      <c r="E66" s="16">
        <v>16</v>
      </c>
      <c r="F66" s="12">
        <f t="shared" si="16"/>
        <v>10.893871841944224</v>
      </c>
      <c r="G66" s="13" t="str">
        <f>IF(F66&lt;&gt;"", VLOOKUP(ROUNDDOWN(F66,1),Sublevels!$L$2:$M$21,2), "")</f>
        <v>Superb</v>
      </c>
      <c r="H66" s="22"/>
      <c r="I66" s="16">
        <v>16</v>
      </c>
      <c r="J66" s="12">
        <f t="shared" si="17"/>
        <v>12.627698388567978</v>
      </c>
      <c r="K66" s="13" t="str">
        <f>IF(J66&lt;&gt;"", VLOOKUP(ROUNDDOWN(J66,1),Sublevels!$L$2:$M$21,2), "")</f>
        <v>Remarkable</v>
      </c>
      <c r="M66" s="16">
        <v>16</v>
      </c>
      <c r="N66" s="12">
        <f t="shared" si="12"/>
        <v>12.627698388567978</v>
      </c>
      <c r="O66" s="13" t="str">
        <f>IF(N66&lt;&gt;"", VLOOKUP(ROUNDDOWN(N66,1),Sublevels!$L$2:$M$21,2), "")</f>
        <v>Remarkable</v>
      </c>
      <c r="Q66" s="16">
        <v>16</v>
      </c>
      <c r="R66" s="12">
        <f t="shared" si="13"/>
        <v>11.608949459038337</v>
      </c>
      <c r="S66" s="13" t="str">
        <f>IF(R66&lt;&gt;"", VLOOKUP(ROUNDDOWN(R66,1),Sublevels!$L$2:$M$21,2), "")</f>
        <v>Quality</v>
      </c>
      <c r="U66" s="16">
        <v>16</v>
      </c>
      <c r="V66" s="12">
        <f t="shared" si="14"/>
        <v>12.833333333333321</v>
      </c>
      <c r="W66" s="13" t="str">
        <f>IF(V66&lt;&gt;"", VLOOKUP(ROUNDDOWN(V66,1),Sublevels!$L$2:$M$11,2), "")</f>
        <v>Superb</v>
      </c>
    </row>
    <row r="67" spans="1:23" x14ac:dyDescent="0.25">
      <c r="H67" s="22" t="str">
        <f>IF(B67&lt;Sublevels!L$15,Sublevels!M$14,IF(B67&lt;Sublevels!L$16,Sublevels!M$15,IF(B67&lt;Sublevels!L$17,Sublevels!M$16,IF(B67&lt;Sublevels!L$18,Sublevels!M$17,IF(B67&lt;Sublevels!L$19,Sublevels!M$18,IF(B67&lt;Sublevels!L$20,Sublevels!M$19,IF(B67&lt;Sublevels!L$21,Sublevels!M$20)))))))</f>
        <v>Wonderful</v>
      </c>
    </row>
    <row r="68" spans="1:23" ht="15.75" x14ac:dyDescent="0.25">
      <c r="A68" s="33">
        <f>A46+1</f>
        <v>5</v>
      </c>
      <c r="B68" s="27">
        <f>B46+1</f>
        <v>20</v>
      </c>
      <c r="C68" s="24"/>
      <c r="D68" s="24"/>
      <c r="E68" s="33">
        <f>E46+1</f>
        <v>5</v>
      </c>
      <c r="F68" s="27">
        <f>F46+1</f>
        <v>20</v>
      </c>
      <c r="G68" s="24"/>
      <c r="H68" s="25"/>
    </row>
    <row r="69" spans="1:23" x14ac:dyDescent="0.25">
      <c r="A69" s="35" t="s">
        <v>73</v>
      </c>
      <c r="B69" s="15">
        <v>3</v>
      </c>
      <c r="C69" s="24"/>
      <c r="D69" s="24"/>
      <c r="E69" s="35" t="s">
        <v>73</v>
      </c>
      <c r="F69" s="15">
        <v>2</v>
      </c>
      <c r="G69" s="24"/>
      <c r="H69" s="25"/>
      <c r="I69" s="13" t="s">
        <v>73</v>
      </c>
      <c r="J69" s="15" t="s">
        <v>75</v>
      </c>
      <c r="K69" s="24"/>
      <c r="M69" s="13" t="s">
        <v>73</v>
      </c>
      <c r="N69" s="15" t="s">
        <v>75</v>
      </c>
      <c r="O69" s="24"/>
      <c r="Q69" s="13" t="s">
        <v>73</v>
      </c>
      <c r="R69" s="15">
        <v>1</v>
      </c>
      <c r="S69" s="24"/>
      <c r="U69" s="13" t="s">
        <v>73</v>
      </c>
      <c r="V69" s="15">
        <v>1</v>
      </c>
      <c r="W69" s="24"/>
    </row>
    <row r="70" spans="1:23" x14ac:dyDescent="0.25">
      <c r="A70" s="13" t="s">
        <v>95</v>
      </c>
      <c r="B70" s="23">
        <f>B66</f>
        <v>11.365222556335141</v>
      </c>
      <c r="C70" s="24"/>
      <c r="D70" s="24"/>
      <c r="E70" s="13" t="s">
        <v>95</v>
      </c>
      <c r="F70" s="23">
        <f>F66</f>
        <v>10.893871841944224</v>
      </c>
      <c r="G70" s="24"/>
      <c r="H70" s="25"/>
      <c r="I70" s="13" t="s">
        <v>95</v>
      </c>
      <c r="J70" s="23">
        <f>J66</f>
        <v>12.627698388567978</v>
      </c>
      <c r="K70" s="24"/>
      <c r="M70" s="13" t="s">
        <v>95</v>
      </c>
      <c r="N70" s="23">
        <f>N66</f>
        <v>12.627698388567978</v>
      </c>
      <c r="O70" s="24"/>
      <c r="Q70" s="13" t="s">
        <v>95</v>
      </c>
      <c r="R70" s="23">
        <f>R66</f>
        <v>11.608949459038337</v>
      </c>
      <c r="S70" s="24"/>
      <c r="U70" s="13" t="s">
        <v>95</v>
      </c>
      <c r="V70" s="23">
        <f>V66</f>
        <v>12.833333333333321</v>
      </c>
      <c r="W70" s="24"/>
    </row>
    <row r="71" spans="1:23" x14ac:dyDescent="0.25">
      <c r="A71" s="13" t="s">
        <v>4</v>
      </c>
      <c r="B71" s="32">
        <f>1/VLOOKUP(B69,Sublevels!A$4:H$6,A68)</f>
        <v>0.10869565217391305</v>
      </c>
      <c r="C71" s="24"/>
      <c r="D71" s="24"/>
      <c r="E71" s="13" t="s">
        <v>4</v>
      </c>
      <c r="F71" s="32">
        <f>1/VLOOKUP(F69,Sublevels!A$4:H$6,A68)</f>
        <v>9.6153846153846145E-2</v>
      </c>
      <c r="G71" s="24"/>
      <c r="H71" s="25"/>
      <c r="I71" s="13" t="s">
        <v>4</v>
      </c>
      <c r="J71" s="32">
        <f>1/VLOOKUP(J69,Sublevels!$A$17:$H$19,$A68)</f>
        <v>0.15873015873015872</v>
      </c>
      <c r="K71" s="24"/>
      <c r="M71" s="13" t="s">
        <v>4</v>
      </c>
      <c r="N71" s="32">
        <f>1/VLOOKUP(N69,Sublevels!$A$17:$H$19,$A68)</f>
        <v>0.15873015873015872</v>
      </c>
      <c r="O71" s="24"/>
      <c r="Q71" s="13" t="s">
        <v>4</v>
      </c>
      <c r="R71" s="32">
        <f>1/VLOOKUP(R69,Sublevels!$A$29:$H$30,$A68)</f>
        <v>0.10638297872340426</v>
      </c>
      <c r="S71" s="24"/>
      <c r="U71" s="13" t="s">
        <v>4</v>
      </c>
      <c r="V71" s="32">
        <f>1/VLOOKUP(V69,Sublevels!$A$23:$H$24,$A68)</f>
        <v>0.16666666666666666</v>
      </c>
      <c r="W71" s="24"/>
    </row>
    <row r="72" spans="1:23" x14ac:dyDescent="0.25">
      <c r="B72" s="5"/>
      <c r="C72" s="24"/>
      <c r="D72" s="24"/>
      <c r="F72" s="5"/>
      <c r="G72" s="24"/>
      <c r="H72" s="25"/>
      <c r="J72" s="5"/>
      <c r="K72" s="24"/>
      <c r="N72" s="5"/>
      <c r="O72" s="24"/>
      <c r="R72" s="5"/>
      <c r="S72" s="24"/>
      <c r="V72" s="5"/>
      <c r="W72" s="24"/>
    </row>
    <row r="73" spans="1:23" ht="15.75" x14ac:dyDescent="0.25">
      <c r="A73" s="16">
        <v>1</v>
      </c>
      <c r="B73" s="12">
        <f>B70+B71</f>
        <v>11.473918208509053</v>
      </c>
      <c r="C73" s="13" t="str">
        <f>IF(B73&lt;&gt;"", VLOOKUP(ROUNDDOWN(B73,1),Sublevels!$L$2:$M$21,2), "")</f>
        <v>Quality</v>
      </c>
      <c r="D73" s="18"/>
      <c r="E73" s="16">
        <v>1</v>
      </c>
      <c r="F73" s="12">
        <f>F70+F71</f>
        <v>10.99002568809807</v>
      </c>
      <c r="G73" s="13" t="str">
        <f>IF(F73&lt;&gt;"", VLOOKUP(ROUNDDOWN(F73,1),Sublevels!$L$2:$M$21,2), "")</f>
        <v>Superb</v>
      </c>
      <c r="H73" s="22"/>
      <c r="I73" s="16">
        <v>1</v>
      </c>
      <c r="J73" s="12">
        <f>J70+J71</f>
        <v>12.786428547298136</v>
      </c>
      <c r="K73" s="13" t="str">
        <f>IF(J73&lt;&gt;"", VLOOKUP(ROUNDDOWN(J73,1),Sublevels!$L$2:$M$21,2), "")</f>
        <v>Remarkable</v>
      </c>
      <c r="M73" s="16">
        <v>1</v>
      </c>
      <c r="N73" s="12">
        <f>N70+N71</f>
        <v>12.786428547298136</v>
      </c>
      <c r="O73" s="13" t="str">
        <f>IF(N73&lt;&gt;"", VLOOKUP(ROUNDDOWN(N73,1),Sublevels!$L$2:$M$21,2), "")</f>
        <v>Remarkable</v>
      </c>
      <c r="Q73" s="16">
        <v>1</v>
      </c>
      <c r="R73" s="12">
        <f>R70+R71</f>
        <v>11.715332437761742</v>
      </c>
      <c r="S73" s="13" t="str">
        <f>IF(R73&lt;&gt;"", VLOOKUP(ROUNDDOWN(R73,1),Sublevels!$L$2:$M$21,2), "")</f>
        <v>Quality</v>
      </c>
      <c r="U73" s="16">
        <v>1</v>
      </c>
      <c r="V73" s="12">
        <f>V70+V71</f>
        <v>12.999999999999988</v>
      </c>
      <c r="W73" s="13" t="str">
        <f>IF(V73&lt;&gt;"", VLOOKUP(ROUNDDOWN(V73,1),Sublevels!$L$2:$M$11,2), "")</f>
        <v>Superb</v>
      </c>
    </row>
    <row r="74" spans="1:23" ht="15.75" x14ac:dyDescent="0.25">
      <c r="A74" s="16">
        <v>2</v>
      </c>
      <c r="B74" s="12">
        <f>B73+B$71</f>
        <v>11.582613860682965</v>
      </c>
      <c r="C74" s="13" t="str">
        <f>IF(B74&lt;&gt;"", VLOOKUP(ROUNDDOWN(B74,1),Sublevels!$L$2:$M$21,2), "")</f>
        <v>Quality</v>
      </c>
      <c r="D74" s="18"/>
      <c r="E74" s="16">
        <v>2</v>
      </c>
      <c r="F74" s="12">
        <f>F73+F$71</f>
        <v>11.086179534251917</v>
      </c>
      <c r="G74" s="13" t="str">
        <f>IF(F74&lt;&gt;"", VLOOKUP(ROUNDDOWN(F74,1),Sublevels!$L$2:$M$21,2), "")</f>
        <v>Quality</v>
      </c>
      <c r="H74" s="22"/>
      <c r="I74" s="16">
        <v>2</v>
      </c>
      <c r="J74" s="12">
        <f>J73+J$71</f>
        <v>12.945158706028295</v>
      </c>
      <c r="K74" s="13" t="str">
        <f>IF(J74&lt;&gt;"", VLOOKUP(ROUNDDOWN(J74,1),Sublevels!$L$2:$M$21,2), "")</f>
        <v>Remarkable</v>
      </c>
      <c r="M74" s="16">
        <v>2</v>
      </c>
      <c r="N74" s="12">
        <f t="shared" ref="N74:N88" si="18">N73+N$71</f>
        <v>12.945158706028295</v>
      </c>
      <c r="O74" s="13" t="str">
        <f>IF(N74&lt;&gt;"", VLOOKUP(ROUNDDOWN(N74,1),Sublevels!$L$2:$M$21,2), "")</f>
        <v>Remarkable</v>
      </c>
      <c r="Q74" s="16">
        <v>2</v>
      </c>
      <c r="R74" s="12">
        <f t="shared" ref="R74:R88" si="19">R73+R$71</f>
        <v>11.821715416485146</v>
      </c>
      <c r="S74" s="13" t="str">
        <f>IF(R74&lt;&gt;"", VLOOKUP(ROUNDDOWN(R74,1),Sublevels!$L$2:$M$21,2), "")</f>
        <v>Quality</v>
      </c>
      <c r="U74" s="16">
        <v>2</v>
      </c>
      <c r="V74" s="12">
        <f t="shared" ref="V74:V88" si="20">V73+V$71</f>
        <v>13.166666666666654</v>
      </c>
      <c r="W74" s="13" t="str">
        <f>IF(V74&lt;&gt;"", VLOOKUP(ROUNDDOWN(V74,1),Sublevels!$L$2:$M$11,2), "")</f>
        <v>Superb</v>
      </c>
    </row>
    <row r="75" spans="1:23" ht="15.75" x14ac:dyDescent="0.25">
      <c r="A75" s="16">
        <v>3</v>
      </c>
      <c r="B75" s="12">
        <f>B74+B$71</f>
        <v>11.691309512856877</v>
      </c>
      <c r="C75" s="13" t="str">
        <f>IF(B75&lt;&gt;"", VLOOKUP(ROUNDDOWN(B75,1),Sublevels!$L$2:$M$21,2), "")</f>
        <v>Quality</v>
      </c>
      <c r="D75" s="18"/>
      <c r="E75" s="16">
        <v>3</v>
      </c>
      <c r="F75" s="12">
        <f>F74+F$71</f>
        <v>11.182333380405764</v>
      </c>
      <c r="G75" s="13" t="str">
        <f>IF(F75&lt;&gt;"", VLOOKUP(ROUNDDOWN(F75,1),Sublevels!$L$2:$M$21,2), "")</f>
        <v>Quality</v>
      </c>
      <c r="H75" s="22"/>
      <c r="I75" s="16">
        <v>3</v>
      </c>
      <c r="J75" s="12">
        <f t="shared" ref="J75:J88" si="21">J74+J$71</f>
        <v>13.103888864758453</v>
      </c>
      <c r="K75" s="13" t="str">
        <f>IF(J75&lt;&gt;"", VLOOKUP(ROUNDDOWN(J75,1),Sublevels!$L$2:$M$21,2), "")</f>
        <v>Wonderful</v>
      </c>
      <c r="M75" s="16">
        <v>3</v>
      </c>
      <c r="N75" s="12">
        <f t="shared" si="18"/>
        <v>13.103888864758453</v>
      </c>
      <c r="O75" s="13" t="str">
        <f>IF(N75&lt;&gt;"", VLOOKUP(ROUNDDOWN(N75,1),Sublevels!$L$2:$M$21,2), "")</f>
        <v>Wonderful</v>
      </c>
      <c r="Q75" s="16">
        <v>3</v>
      </c>
      <c r="R75" s="12">
        <f t="shared" si="19"/>
        <v>11.928098395208551</v>
      </c>
      <c r="S75" s="13" t="str">
        <f>IF(R75&lt;&gt;"", VLOOKUP(ROUNDDOWN(R75,1),Sublevels!$L$2:$M$21,2), "")</f>
        <v>Quality</v>
      </c>
      <c r="U75" s="16">
        <v>3</v>
      </c>
      <c r="V75" s="12">
        <f t="shared" si="20"/>
        <v>13.33333333333332</v>
      </c>
      <c r="W75" s="13" t="str">
        <f>IF(V75&lt;&gt;"", VLOOKUP(ROUNDDOWN(V75,1),Sublevels!$L$2:$M$11,2), "")</f>
        <v>Superb</v>
      </c>
    </row>
    <row r="76" spans="1:23" ht="15.75" x14ac:dyDescent="0.25">
      <c r="A76" s="16">
        <v>4</v>
      </c>
      <c r="B76" s="12">
        <f t="shared" ref="B76:B88" si="22">B75+B$71</f>
        <v>11.80000516503079</v>
      </c>
      <c r="C76" s="13" t="str">
        <f>IF(B76&lt;&gt;"", VLOOKUP(ROUNDDOWN(B76,1),Sublevels!$L$2:$M$21,2), "")</f>
        <v>Quality</v>
      </c>
      <c r="D76" s="18"/>
      <c r="E76" s="16">
        <v>4</v>
      </c>
      <c r="F76" s="12">
        <f t="shared" ref="F76:F88" si="23">F75+F$71</f>
        <v>11.27848722655961</v>
      </c>
      <c r="G76" s="13" t="str">
        <f>IF(F76&lt;&gt;"", VLOOKUP(ROUNDDOWN(F76,1),Sublevels!$L$2:$M$21,2), "")</f>
        <v>Quality</v>
      </c>
      <c r="H76" s="22"/>
      <c r="I76" s="16">
        <v>4</v>
      </c>
      <c r="J76" s="12">
        <f t="shared" si="21"/>
        <v>13.262619023488611</v>
      </c>
      <c r="K76" s="13" t="str">
        <f>IF(J76&lt;&gt;"", VLOOKUP(ROUNDDOWN(J76,1),Sublevels!$L$2:$M$21,2), "")</f>
        <v>Wonderful</v>
      </c>
      <c r="M76" s="16">
        <v>4</v>
      </c>
      <c r="N76" s="12">
        <f t="shared" si="18"/>
        <v>13.262619023488611</v>
      </c>
      <c r="O76" s="13" t="str">
        <f>IF(N76&lt;&gt;"", VLOOKUP(ROUNDDOWN(N76,1),Sublevels!$L$2:$M$21,2), "")</f>
        <v>Wonderful</v>
      </c>
      <c r="Q76" s="16">
        <v>4</v>
      </c>
      <c r="R76" s="12">
        <f t="shared" si="19"/>
        <v>12.034481373931955</v>
      </c>
      <c r="S76" s="13" t="str">
        <f>IF(R76&lt;&gt;"", VLOOKUP(ROUNDDOWN(R76,1),Sublevels!$L$2:$M$21,2), "")</f>
        <v>Remarkable</v>
      </c>
      <c r="U76" s="16">
        <v>4</v>
      </c>
      <c r="V76" s="12">
        <f t="shared" si="20"/>
        <v>13.499999999999986</v>
      </c>
      <c r="W76" s="13" t="str">
        <f>IF(V76&lt;&gt;"", VLOOKUP(ROUNDDOWN(V76,1),Sublevels!$L$2:$M$11,2), "")</f>
        <v>Superb</v>
      </c>
    </row>
    <row r="77" spans="1:23" ht="15.75" x14ac:dyDescent="0.25">
      <c r="A77" s="16">
        <v>5</v>
      </c>
      <c r="B77" s="12">
        <f t="shared" si="22"/>
        <v>11.908700817204702</v>
      </c>
      <c r="C77" s="13" t="str">
        <f>IF(B77&lt;&gt;"", VLOOKUP(ROUNDDOWN(B77,1),Sublevels!$L$2:$M$21,2), "")</f>
        <v>Quality</v>
      </c>
      <c r="D77" s="18"/>
      <c r="E77" s="16">
        <v>5</v>
      </c>
      <c r="F77" s="12">
        <f t="shared" si="23"/>
        <v>11.374641072713457</v>
      </c>
      <c r="G77" s="13" t="str">
        <f>IF(F77&lt;&gt;"", VLOOKUP(ROUNDDOWN(F77,1),Sublevels!$L$2:$M$21,2), "")</f>
        <v>Quality</v>
      </c>
      <c r="H77" s="22"/>
      <c r="I77" s="16">
        <v>5</v>
      </c>
      <c r="J77" s="12">
        <f t="shared" si="21"/>
        <v>13.421349182218769</v>
      </c>
      <c r="K77" s="13" t="str">
        <f>IF(J77&lt;&gt;"", VLOOKUP(ROUNDDOWN(J77,1),Sublevels!$L$2:$M$21,2), "")</f>
        <v>Wonderful</v>
      </c>
      <c r="M77" s="16">
        <v>5</v>
      </c>
      <c r="N77" s="12">
        <f t="shared" si="18"/>
        <v>13.421349182218769</v>
      </c>
      <c r="O77" s="13" t="str">
        <f>IF(N77&lt;&gt;"", VLOOKUP(ROUNDDOWN(N77,1),Sublevels!$L$2:$M$21,2), "")</f>
        <v>Wonderful</v>
      </c>
      <c r="Q77" s="16">
        <v>5</v>
      </c>
      <c r="R77" s="12">
        <f t="shared" si="19"/>
        <v>12.14086435265536</v>
      </c>
      <c r="S77" s="13" t="str">
        <f>IF(R77&lt;&gt;"", VLOOKUP(ROUNDDOWN(R77,1),Sublevels!$L$2:$M$21,2), "")</f>
        <v>Remarkable</v>
      </c>
      <c r="U77" s="16">
        <v>5</v>
      </c>
      <c r="V77" s="12">
        <f t="shared" si="20"/>
        <v>13.666666666666652</v>
      </c>
      <c r="W77" s="13" t="str">
        <f>IF(V77&lt;&gt;"", VLOOKUP(ROUNDDOWN(V77,1),Sublevels!$L$2:$M$11,2), "")</f>
        <v>Superb</v>
      </c>
    </row>
    <row r="78" spans="1:23" ht="15.75" x14ac:dyDescent="0.25">
      <c r="A78" s="16">
        <v>6</v>
      </c>
      <c r="B78" s="12">
        <f t="shared" si="22"/>
        <v>12.017396469378614</v>
      </c>
      <c r="C78" s="13" t="str">
        <f>IF(B78&lt;&gt;"", VLOOKUP(ROUNDDOWN(B78,1),Sublevels!$L$2:$M$21,2), "")</f>
        <v>Remarkable</v>
      </c>
      <c r="D78" s="18"/>
      <c r="E78" s="16">
        <v>6</v>
      </c>
      <c r="F78" s="12">
        <f t="shared" si="23"/>
        <v>11.470794918867304</v>
      </c>
      <c r="G78" s="13" t="str">
        <f>IF(F78&lt;&gt;"", VLOOKUP(ROUNDDOWN(F78,1),Sublevels!$L$2:$M$21,2), "")</f>
        <v>Quality</v>
      </c>
      <c r="H78" s="22"/>
      <c r="I78" s="16">
        <v>6</v>
      </c>
      <c r="J78" s="12">
        <f t="shared" si="21"/>
        <v>13.580079340948927</v>
      </c>
      <c r="K78" s="13" t="str">
        <f>IF(J78&lt;&gt;"", VLOOKUP(ROUNDDOWN(J78,1),Sublevels!$L$2:$M$21,2), "")</f>
        <v>Wonderful</v>
      </c>
      <c r="M78" s="16">
        <v>6</v>
      </c>
      <c r="N78" s="12">
        <f t="shared" si="18"/>
        <v>13.580079340948927</v>
      </c>
      <c r="O78" s="13" t="str">
        <f>IF(N78&lt;&gt;"", VLOOKUP(ROUNDDOWN(N78,1),Sublevels!$L$2:$M$21,2), "")</f>
        <v>Wonderful</v>
      </c>
      <c r="Q78" s="16">
        <v>6</v>
      </c>
      <c r="R78" s="12">
        <f t="shared" si="19"/>
        <v>12.247247331378764</v>
      </c>
      <c r="S78" s="13" t="str">
        <f>IF(R78&lt;&gt;"", VLOOKUP(ROUNDDOWN(R78,1),Sublevels!$L$2:$M$21,2), "")</f>
        <v>Remarkable</v>
      </c>
      <c r="U78" s="16">
        <v>6</v>
      </c>
      <c r="V78" s="12">
        <f t="shared" si="20"/>
        <v>13.833333333333318</v>
      </c>
      <c r="W78" s="13" t="str">
        <f>IF(V78&lt;&gt;"", VLOOKUP(ROUNDDOWN(V78,1),Sublevels!$L$2:$M$11,2), "")</f>
        <v>Superb</v>
      </c>
    </row>
    <row r="79" spans="1:23" ht="15.75" x14ac:dyDescent="0.25">
      <c r="A79" s="16">
        <v>7</v>
      </c>
      <c r="B79" s="12">
        <f t="shared" si="22"/>
        <v>12.126092121552526</v>
      </c>
      <c r="C79" s="13" t="str">
        <f>IF(B79&lt;&gt;"", VLOOKUP(ROUNDDOWN(B79,1),Sublevels!$L$2:$M$21,2), "")</f>
        <v>Remarkable</v>
      </c>
      <c r="D79" s="18"/>
      <c r="E79" s="16">
        <v>7</v>
      </c>
      <c r="F79" s="12">
        <f t="shared" si="23"/>
        <v>11.56694876502115</v>
      </c>
      <c r="G79" s="13" t="str">
        <f>IF(F79&lt;&gt;"", VLOOKUP(ROUNDDOWN(F79,1),Sublevels!$L$2:$M$21,2), "")</f>
        <v>Quality</v>
      </c>
      <c r="H79" s="22"/>
      <c r="I79" s="16">
        <v>7</v>
      </c>
      <c r="J79" s="12">
        <f>J78+J$71</f>
        <v>13.738809499679085</v>
      </c>
      <c r="K79" s="13" t="str">
        <f>IF(J79&lt;&gt;"", VLOOKUP(ROUNDDOWN(J79,1),Sublevels!$L$2:$M$21,2), "")</f>
        <v>Wonderful</v>
      </c>
      <c r="M79" s="16">
        <v>7</v>
      </c>
      <c r="N79" s="12">
        <f t="shared" si="18"/>
        <v>13.738809499679085</v>
      </c>
      <c r="O79" s="13" t="str">
        <f>IF(N79&lt;&gt;"", VLOOKUP(ROUNDDOWN(N79,1),Sublevels!$L$2:$M$21,2), "")</f>
        <v>Wonderful</v>
      </c>
      <c r="Q79" s="16">
        <v>7</v>
      </c>
      <c r="R79" s="12">
        <f t="shared" si="19"/>
        <v>12.353630310102169</v>
      </c>
      <c r="S79" s="13" t="str">
        <f>IF(R79&lt;&gt;"", VLOOKUP(ROUNDDOWN(R79,1),Sublevels!$L$2:$M$21,2), "")</f>
        <v>Remarkable</v>
      </c>
      <c r="U79" s="16">
        <v>7</v>
      </c>
      <c r="V79" s="12">
        <f t="shared" si="20"/>
        <v>13.999999999999984</v>
      </c>
      <c r="W79" s="13" t="str">
        <f>IF(V79&lt;&gt;"", VLOOKUP(ROUNDDOWN(V79,1),Sublevels!$L$2:$M$11,2), "")</f>
        <v>Superb</v>
      </c>
    </row>
    <row r="80" spans="1:23" ht="15.75" x14ac:dyDescent="0.25">
      <c r="A80" s="16">
        <v>8</v>
      </c>
      <c r="B80" s="12">
        <f t="shared" si="22"/>
        <v>12.234787773726438</v>
      </c>
      <c r="C80" s="13" t="str">
        <f>IF(B80&lt;&gt;"", VLOOKUP(ROUNDDOWN(B80,1),Sublevels!$L$2:$M$21,2), "")</f>
        <v>Remarkable</v>
      </c>
      <c r="D80" s="18"/>
      <c r="E80" s="16">
        <v>8</v>
      </c>
      <c r="F80" s="12">
        <f t="shared" si="23"/>
        <v>11.663102611174997</v>
      </c>
      <c r="G80" s="13" t="str">
        <f>IF(F80&lt;&gt;"", VLOOKUP(ROUNDDOWN(F80,1),Sublevels!$L$2:$M$21,2), "")</f>
        <v>Quality</v>
      </c>
      <c r="H80" s="22"/>
      <c r="I80" s="16">
        <v>8</v>
      </c>
      <c r="J80" s="12">
        <f t="shared" si="21"/>
        <v>13.897539658409244</v>
      </c>
      <c r="K80" s="13" t="str">
        <f>IF(J80&lt;&gt;"", VLOOKUP(ROUNDDOWN(J80,1),Sublevels!$L$2:$M$21,2), "")</f>
        <v>Wonderful</v>
      </c>
      <c r="M80" s="16">
        <v>8</v>
      </c>
      <c r="N80" s="12">
        <f t="shared" si="18"/>
        <v>13.897539658409244</v>
      </c>
      <c r="O80" s="13" t="str">
        <f>IF(N80&lt;&gt;"", VLOOKUP(ROUNDDOWN(N80,1),Sublevels!$L$2:$M$21,2), "")</f>
        <v>Wonderful</v>
      </c>
      <c r="Q80" s="16">
        <v>8</v>
      </c>
      <c r="R80" s="12">
        <f t="shared" si="19"/>
        <v>12.460013288825573</v>
      </c>
      <c r="S80" s="13" t="str">
        <f>IF(R80&lt;&gt;"", VLOOKUP(ROUNDDOWN(R80,1),Sublevels!$L$2:$M$21,2), "")</f>
        <v>Remarkable</v>
      </c>
      <c r="U80" s="16">
        <v>8</v>
      </c>
      <c r="V80" s="12">
        <f t="shared" si="20"/>
        <v>14.16666666666665</v>
      </c>
      <c r="W80" s="13" t="str">
        <f>IF(V80&lt;&gt;"", VLOOKUP(ROUNDDOWN(V80,1),Sublevels!$L$2:$M$11,2), "")</f>
        <v>Superb</v>
      </c>
    </row>
    <row r="81" spans="1:23" ht="15.75" x14ac:dyDescent="0.25">
      <c r="A81" s="16">
        <v>9</v>
      </c>
      <c r="B81" s="12">
        <f t="shared" si="22"/>
        <v>12.343483425900351</v>
      </c>
      <c r="C81" s="13" t="str">
        <f>IF(B81&lt;&gt;"", VLOOKUP(ROUNDDOWN(B81,1),Sublevels!$L$2:$M$21,2), "")</f>
        <v>Remarkable</v>
      </c>
      <c r="D81" s="18"/>
      <c r="E81" s="16">
        <v>9</v>
      </c>
      <c r="F81" s="12">
        <f t="shared" si="23"/>
        <v>11.759256457328844</v>
      </c>
      <c r="G81" s="13" t="str">
        <f>IF(F81&lt;&gt;"", VLOOKUP(ROUNDDOWN(F81,1),Sublevels!$L$2:$M$21,2), "")</f>
        <v>Quality</v>
      </c>
      <c r="H81" s="22"/>
      <c r="I81" s="16">
        <v>9</v>
      </c>
      <c r="J81" s="12">
        <f t="shared" si="21"/>
        <v>14.056269817139402</v>
      </c>
      <c r="K81" s="13" t="str">
        <f>IF(J81&lt;&gt;"", VLOOKUP(ROUNDDOWN(J81,1),Sublevels!$L$2:$M$21,2), "")</f>
        <v>Exceptional</v>
      </c>
      <c r="M81" s="16">
        <v>9</v>
      </c>
      <c r="N81" s="12">
        <f t="shared" si="18"/>
        <v>14.056269817139402</v>
      </c>
      <c r="O81" s="13" t="str">
        <f>IF(N81&lt;&gt;"", VLOOKUP(ROUNDDOWN(N81,1),Sublevels!$L$2:$M$21,2), "")</f>
        <v>Exceptional</v>
      </c>
      <c r="Q81" s="16">
        <v>9</v>
      </c>
      <c r="R81" s="12">
        <f t="shared" si="19"/>
        <v>12.566396267548978</v>
      </c>
      <c r="S81" s="13" t="str">
        <f>IF(R81&lt;&gt;"", VLOOKUP(ROUNDDOWN(R81,1),Sublevels!$L$2:$M$21,2), "")</f>
        <v>Remarkable</v>
      </c>
      <c r="U81" s="16">
        <v>9</v>
      </c>
      <c r="V81" s="12">
        <f t="shared" si="20"/>
        <v>14.333333333333316</v>
      </c>
      <c r="W81" s="13" t="str">
        <f>IF(V81&lt;&gt;"", VLOOKUP(ROUNDDOWN(V81,1),Sublevels!$L$2:$M$11,2), "")</f>
        <v>Superb</v>
      </c>
    </row>
    <row r="82" spans="1:23" ht="15.75" x14ac:dyDescent="0.25">
      <c r="A82" s="16">
        <v>10</v>
      </c>
      <c r="B82" s="12">
        <f t="shared" si="22"/>
        <v>12.452179078074263</v>
      </c>
      <c r="C82" s="13" t="str">
        <f>IF(B82&lt;&gt;"", VLOOKUP(ROUNDDOWN(B82,1),Sublevels!$L$2:$M$21,2), "")</f>
        <v>Remarkable</v>
      </c>
      <c r="D82" s="18"/>
      <c r="E82" s="16">
        <v>10</v>
      </c>
      <c r="F82" s="12">
        <f t="shared" si="23"/>
        <v>11.855410303482691</v>
      </c>
      <c r="G82" s="13" t="str">
        <f>IF(F82&lt;&gt;"", VLOOKUP(ROUNDDOWN(F82,1),Sublevels!$L$2:$M$21,2), "")</f>
        <v>Quality</v>
      </c>
      <c r="H82" s="22"/>
      <c r="I82" s="16">
        <v>10</v>
      </c>
      <c r="J82" s="12">
        <f t="shared" si="21"/>
        <v>14.21499997586956</v>
      </c>
      <c r="K82" s="13" t="str">
        <f>IF(J82&lt;&gt;"", VLOOKUP(ROUNDDOWN(J82,1),Sublevels!$L$2:$M$21,2), "")</f>
        <v>Exceptional</v>
      </c>
      <c r="M82" s="16">
        <v>10</v>
      </c>
      <c r="N82" s="12">
        <f t="shared" si="18"/>
        <v>14.21499997586956</v>
      </c>
      <c r="O82" s="13" t="str">
        <f>IF(N82&lt;&gt;"", VLOOKUP(ROUNDDOWN(N82,1),Sublevels!$L$2:$M$21,2), "")</f>
        <v>Exceptional</v>
      </c>
      <c r="Q82" s="16">
        <v>10</v>
      </c>
      <c r="R82" s="12">
        <f t="shared" si="19"/>
        <v>12.672779246272382</v>
      </c>
      <c r="S82" s="13" t="str">
        <f>IF(R82&lt;&gt;"", VLOOKUP(ROUNDDOWN(R82,1),Sublevels!$L$2:$M$21,2), "")</f>
        <v>Remarkable</v>
      </c>
      <c r="U82" s="16">
        <v>10</v>
      </c>
      <c r="V82" s="12">
        <f t="shared" si="20"/>
        <v>14.499999999999982</v>
      </c>
      <c r="W82" s="13" t="str">
        <f>IF(V82&lt;&gt;"", VLOOKUP(ROUNDDOWN(V82,1),Sublevels!$L$2:$M$11,2), "")</f>
        <v>Superb</v>
      </c>
    </row>
    <row r="83" spans="1:23" ht="15.75" x14ac:dyDescent="0.25">
      <c r="A83" s="16">
        <v>11</v>
      </c>
      <c r="B83" s="12">
        <f t="shared" si="22"/>
        <v>12.560874730248175</v>
      </c>
      <c r="C83" s="13" t="str">
        <f>IF(B83&lt;&gt;"", VLOOKUP(ROUNDDOWN(B83,1),Sublevels!$L$2:$M$21,2), "")</f>
        <v>Remarkable</v>
      </c>
      <c r="D83" s="18"/>
      <c r="E83" s="16">
        <v>11</v>
      </c>
      <c r="F83" s="12">
        <f t="shared" si="23"/>
        <v>11.951564149636537</v>
      </c>
      <c r="G83" s="13" t="str">
        <f>IF(F83&lt;&gt;"", VLOOKUP(ROUNDDOWN(F83,1),Sublevels!$L$2:$M$21,2), "")</f>
        <v>Quality</v>
      </c>
      <c r="H83" s="22"/>
      <c r="I83" s="16">
        <v>11</v>
      </c>
      <c r="J83" s="12">
        <f t="shared" si="21"/>
        <v>14.373730134599718</v>
      </c>
      <c r="K83" s="13" t="str">
        <f>IF(J83&lt;&gt;"", VLOOKUP(ROUNDDOWN(J83,1),Sublevels!$L$2:$M$21,2), "")</f>
        <v>Exceptional</v>
      </c>
      <c r="M83" s="16">
        <v>11</v>
      </c>
      <c r="N83" s="12">
        <f t="shared" si="18"/>
        <v>14.373730134599718</v>
      </c>
      <c r="O83" s="13" t="str">
        <f>IF(N83&lt;&gt;"", VLOOKUP(ROUNDDOWN(N83,1),Sublevels!$L$2:$M$21,2), "")</f>
        <v>Exceptional</v>
      </c>
      <c r="Q83" s="16">
        <v>11</v>
      </c>
      <c r="R83" s="12">
        <f t="shared" si="19"/>
        <v>12.779162224995787</v>
      </c>
      <c r="S83" s="13" t="str">
        <f>IF(R83&lt;&gt;"", VLOOKUP(ROUNDDOWN(R83,1),Sublevels!$L$2:$M$21,2), "")</f>
        <v>Remarkable</v>
      </c>
      <c r="U83" s="16">
        <v>11</v>
      </c>
      <c r="V83" s="12">
        <f t="shared" si="20"/>
        <v>14.666666666666648</v>
      </c>
      <c r="W83" s="13" t="str">
        <f>IF(V83&lt;&gt;"", VLOOKUP(ROUNDDOWN(V83,1),Sublevels!$L$2:$M$11,2), "")</f>
        <v>Superb</v>
      </c>
    </row>
    <row r="84" spans="1:23" ht="15.75" x14ac:dyDescent="0.25">
      <c r="A84" s="16">
        <v>12</v>
      </c>
      <c r="B84" s="12">
        <f t="shared" si="22"/>
        <v>12.669570382422087</v>
      </c>
      <c r="C84" s="13" t="str">
        <f>IF(B84&lt;&gt;"", VLOOKUP(ROUNDDOWN(B84,1),Sublevels!$L$2:$M$21,2), "")</f>
        <v>Remarkable</v>
      </c>
      <c r="D84" s="18"/>
      <c r="E84" s="16">
        <v>12</v>
      </c>
      <c r="F84" s="12">
        <f t="shared" si="23"/>
        <v>12.047717995790384</v>
      </c>
      <c r="G84" s="13" t="str">
        <f>IF(F84&lt;&gt;"", VLOOKUP(ROUNDDOWN(F84,1),Sublevels!$L$2:$M$21,2), "")</f>
        <v>Remarkable</v>
      </c>
      <c r="H84" s="22"/>
      <c r="I84" s="16">
        <v>12</v>
      </c>
      <c r="J84" s="12">
        <f t="shared" si="21"/>
        <v>14.532460293329876</v>
      </c>
      <c r="K84" s="13" t="str">
        <f>IF(J84&lt;&gt;"", VLOOKUP(ROUNDDOWN(J84,1),Sublevels!$L$2:$M$21,2), "")</f>
        <v>Exceptional</v>
      </c>
      <c r="M84" s="16">
        <v>12</v>
      </c>
      <c r="N84" s="12">
        <f t="shared" si="18"/>
        <v>14.532460293329876</v>
      </c>
      <c r="O84" s="13" t="str">
        <f>IF(N84&lt;&gt;"", VLOOKUP(ROUNDDOWN(N84,1),Sublevels!$L$2:$M$21,2), "")</f>
        <v>Exceptional</v>
      </c>
      <c r="Q84" s="16">
        <v>12</v>
      </c>
      <c r="R84" s="12">
        <f t="shared" si="19"/>
        <v>12.885545203719191</v>
      </c>
      <c r="S84" s="13" t="str">
        <f>IF(R84&lt;&gt;"", VLOOKUP(ROUNDDOWN(R84,1),Sublevels!$L$2:$M$21,2), "")</f>
        <v>Remarkable</v>
      </c>
      <c r="U84" s="16">
        <v>12</v>
      </c>
      <c r="V84" s="12">
        <f t="shared" si="20"/>
        <v>14.833333333333314</v>
      </c>
      <c r="W84" s="13" t="str">
        <f>IF(V84&lt;&gt;"", VLOOKUP(ROUNDDOWN(V84,1),Sublevels!$L$2:$M$11,2), "")</f>
        <v>Superb</v>
      </c>
    </row>
    <row r="85" spans="1:23" ht="15.75" x14ac:dyDescent="0.25">
      <c r="A85" s="16">
        <v>13</v>
      </c>
      <c r="B85" s="12">
        <f t="shared" si="22"/>
        <v>12.778266034595999</v>
      </c>
      <c r="C85" s="13" t="str">
        <f>IF(B85&lt;&gt;"", VLOOKUP(ROUNDDOWN(B85,1),Sublevels!$L$2:$M$21,2), "")</f>
        <v>Remarkable</v>
      </c>
      <c r="D85" s="18"/>
      <c r="E85" s="16">
        <v>13</v>
      </c>
      <c r="F85" s="12">
        <f t="shared" si="23"/>
        <v>12.143871841944231</v>
      </c>
      <c r="G85" s="13" t="str">
        <f>IF(F85&lt;&gt;"", VLOOKUP(ROUNDDOWN(F85,1),Sublevels!$L$2:$M$21,2), "")</f>
        <v>Remarkable</v>
      </c>
      <c r="H85" s="22"/>
      <c r="I85" s="16">
        <v>13</v>
      </c>
      <c r="J85" s="12">
        <f t="shared" si="21"/>
        <v>14.691190452060034</v>
      </c>
      <c r="K85" s="13" t="str">
        <f>IF(J85&lt;&gt;"", VLOOKUP(ROUNDDOWN(J85,1),Sublevels!$L$2:$M$21,2), "")</f>
        <v>Exceptional</v>
      </c>
      <c r="M85" s="16">
        <v>13</v>
      </c>
      <c r="N85" s="12">
        <f t="shared" si="18"/>
        <v>14.691190452060034</v>
      </c>
      <c r="O85" s="13" t="str">
        <f>IF(N85&lt;&gt;"", VLOOKUP(ROUNDDOWN(N85,1),Sublevels!$L$2:$M$21,2), "")</f>
        <v>Exceptional</v>
      </c>
      <c r="Q85" s="16">
        <v>13</v>
      </c>
      <c r="R85" s="12">
        <f t="shared" si="19"/>
        <v>12.991928182442596</v>
      </c>
      <c r="S85" s="13" t="str">
        <f>IF(R85&lt;&gt;"", VLOOKUP(ROUNDDOWN(R85,1),Sublevels!$L$2:$M$21,2), "")</f>
        <v>Remarkable</v>
      </c>
      <c r="U85" s="16">
        <v>13</v>
      </c>
      <c r="V85" s="12">
        <f t="shared" si="20"/>
        <v>14.99999999999998</v>
      </c>
      <c r="W85" s="13" t="str">
        <f>IF(V85&lt;&gt;"", VLOOKUP(ROUNDDOWN(V85,1),Sublevels!$L$2:$M$11,2), "")</f>
        <v>Superb</v>
      </c>
    </row>
    <row r="86" spans="1:23" ht="15.75" x14ac:dyDescent="0.25">
      <c r="A86" s="16">
        <v>14</v>
      </c>
      <c r="B86" s="12">
        <f t="shared" si="22"/>
        <v>12.886961686769911</v>
      </c>
      <c r="C86" s="13" t="str">
        <f>IF(B86&lt;&gt;"", VLOOKUP(ROUNDDOWN(B86,1),Sublevels!$L$2:$M$21,2), "")</f>
        <v>Remarkable</v>
      </c>
      <c r="D86" s="18"/>
      <c r="E86" s="16">
        <v>14</v>
      </c>
      <c r="F86" s="12">
        <f t="shared" si="23"/>
        <v>12.240025688098077</v>
      </c>
      <c r="G86" s="13" t="str">
        <f>IF(F86&lt;&gt;"", VLOOKUP(ROUNDDOWN(F86,1),Sublevels!$L$2:$M$21,2), "")</f>
        <v>Remarkable</v>
      </c>
      <c r="H86" s="22"/>
      <c r="I86" s="16">
        <v>14</v>
      </c>
      <c r="J86" s="12">
        <f t="shared" si="21"/>
        <v>14.849920610790193</v>
      </c>
      <c r="K86" s="13" t="str">
        <f>IF(J86&lt;&gt;"", VLOOKUP(ROUNDDOWN(J86,1),Sublevels!$L$2:$M$21,2), "")</f>
        <v>Exceptional</v>
      </c>
      <c r="M86" s="16">
        <v>14</v>
      </c>
      <c r="N86" s="12">
        <f t="shared" si="18"/>
        <v>14.849920610790193</v>
      </c>
      <c r="O86" s="13" t="str">
        <f>IF(N86&lt;&gt;"", VLOOKUP(ROUNDDOWN(N86,1),Sublevels!$L$2:$M$21,2), "")</f>
        <v>Exceptional</v>
      </c>
      <c r="Q86" s="16">
        <v>14</v>
      </c>
      <c r="R86" s="12">
        <f t="shared" si="19"/>
        <v>13.098311161166</v>
      </c>
      <c r="S86" s="13" t="str">
        <f>IF(R86&lt;&gt;"", VLOOKUP(ROUNDDOWN(R86,1),Sublevels!$L$2:$M$21,2), "")</f>
        <v>Wonderful</v>
      </c>
      <c r="U86" s="16">
        <v>14</v>
      </c>
      <c r="V86" s="12">
        <f t="shared" si="20"/>
        <v>15.166666666666647</v>
      </c>
      <c r="W86" s="13" t="str">
        <f>IF(V86&lt;&gt;"", VLOOKUP(ROUNDDOWN(V86,1),Sublevels!$L$2:$M$11,2), "")</f>
        <v>Superb</v>
      </c>
    </row>
    <row r="87" spans="1:23" ht="15.75" x14ac:dyDescent="0.25">
      <c r="A87" s="16">
        <v>15</v>
      </c>
      <c r="B87" s="12">
        <f t="shared" si="22"/>
        <v>12.995657338943824</v>
      </c>
      <c r="C87" s="13" t="str">
        <f>IF(B87&lt;&gt;"", VLOOKUP(ROUNDDOWN(B87,1),Sublevels!$L$2:$M$21,2), "")</f>
        <v>Remarkable</v>
      </c>
      <c r="D87" s="18"/>
      <c r="E87" s="16">
        <v>15</v>
      </c>
      <c r="F87" s="12">
        <f t="shared" si="23"/>
        <v>12.336179534251924</v>
      </c>
      <c r="G87" s="13" t="str">
        <f>IF(F87&lt;&gt;"", VLOOKUP(ROUNDDOWN(F87,1),Sublevels!$L$2:$M$21,2), "")</f>
        <v>Remarkable</v>
      </c>
      <c r="H87" s="22"/>
      <c r="I87" s="16">
        <v>15</v>
      </c>
      <c r="J87" s="12">
        <f t="shared" si="21"/>
        <v>15.008650769520351</v>
      </c>
      <c r="K87" s="13" t="str">
        <f>IF(J87&lt;&gt;"", VLOOKUP(ROUNDDOWN(J87,1),Sublevels!$L$2:$M$21,2), "")</f>
        <v>Sensational</v>
      </c>
      <c r="M87" s="16">
        <v>15</v>
      </c>
      <c r="N87" s="12">
        <f t="shared" si="18"/>
        <v>15.008650769520351</v>
      </c>
      <c r="O87" s="13" t="str">
        <f>IF(N87&lt;&gt;"", VLOOKUP(ROUNDDOWN(N87,1),Sublevels!$L$2:$M$21,2), "")</f>
        <v>Sensational</v>
      </c>
      <c r="Q87" s="16">
        <v>15</v>
      </c>
      <c r="R87" s="12">
        <f t="shared" si="19"/>
        <v>13.204694139889405</v>
      </c>
      <c r="S87" s="13" t="str">
        <f>IF(R87&lt;&gt;"", VLOOKUP(ROUNDDOWN(R87,1),Sublevels!$L$2:$M$21,2), "")</f>
        <v>Wonderful</v>
      </c>
      <c r="U87" s="16">
        <v>15</v>
      </c>
      <c r="V87" s="12">
        <f t="shared" si="20"/>
        <v>15.333333333333313</v>
      </c>
      <c r="W87" s="13" t="str">
        <f>IF(V87&lt;&gt;"", VLOOKUP(ROUNDDOWN(V87,1),Sublevels!$L$2:$M$11,2), "")</f>
        <v>Superb</v>
      </c>
    </row>
    <row r="88" spans="1:23" ht="15.75" x14ac:dyDescent="0.25">
      <c r="A88" s="16">
        <v>16</v>
      </c>
      <c r="B88" s="12">
        <f t="shared" si="22"/>
        <v>13.104352991117736</v>
      </c>
      <c r="C88" s="13" t="str">
        <f>IF(B88&lt;&gt;"", VLOOKUP(ROUNDDOWN(B88,1),Sublevels!$L$2:$M$21,2), "")</f>
        <v>Wonderful</v>
      </c>
      <c r="D88" s="18"/>
      <c r="E88" s="16">
        <v>16</v>
      </c>
      <c r="F88" s="12">
        <f t="shared" si="23"/>
        <v>12.432333380405771</v>
      </c>
      <c r="G88" s="13" t="str">
        <f>IF(F88&lt;&gt;"", VLOOKUP(ROUNDDOWN(F88,1),Sublevels!$L$2:$M$21,2), "")</f>
        <v>Remarkable</v>
      </c>
      <c r="H88" s="22"/>
      <c r="I88" s="16">
        <v>16</v>
      </c>
      <c r="J88" s="12">
        <f t="shared" si="21"/>
        <v>15.167380928250509</v>
      </c>
      <c r="K88" s="13" t="str">
        <f>IF(J88&lt;&gt;"", VLOOKUP(ROUNDDOWN(J88,1),Sublevels!$L$2:$M$21,2), "")</f>
        <v>Sensational</v>
      </c>
      <c r="M88" s="16">
        <v>16</v>
      </c>
      <c r="N88" s="12">
        <f t="shared" si="18"/>
        <v>15.167380928250509</v>
      </c>
      <c r="O88" s="13" t="str">
        <f>IF(N88&lt;&gt;"", VLOOKUP(ROUNDDOWN(N88,1),Sublevels!$L$2:$M$21,2), "")</f>
        <v>Sensational</v>
      </c>
      <c r="Q88" s="16">
        <v>16</v>
      </c>
      <c r="R88" s="12">
        <f t="shared" si="19"/>
        <v>13.311077118612809</v>
      </c>
      <c r="S88" s="13" t="str">
        <f>IF(R88&lt;&gt;"", VLOOKUP(ROUNDDOWN(R88,1),Sublevels!$L$2:$M$21,2), "")</f>
        <v>Wonderful</v>
      </c>
      <c r="U88" s="16">
        <v>16</v>
      </c>
      <c r="V88" s="12">
        <f t="shared" si="20"/>
        <v>15.499999999999979</v>
      </c>
      <c r="W88" s="13" t="str">
        <f>IF(V88&lt;&gt;"", VLOOKUP(ROUNDDOWN(V88,1),Sublevels!$L$2:$M$11,2), "")</f>
        <v>Superb</v>
      </c>
    </row>
    <row r="90" spans="1:23" ht="15.75" x14ac:dyDescent="0.25">
      <c r="A90" s="33">
        <f>A68+1</f>
        <v>6</v>
      </c>
      <c r="B90" s="27">
        <f>B68+1</f>
        <v>21</v>
      </c>
      <c r="C90" s="24"/>
      <c r="D90" s="24"/>
      <c r="E90" s="33">
        <f>E68+1</f>
        <v>6</v>
      </c>
      <c r="F90" s="27">
        <f>F68+1</f>
        <v>21</v>
      </c>
      <c r="G90" s="24"/>
      <c r="H90" s="25"/>
    </row>
    <row r="91" spans="1:23" x14ac:dyDescent="0.25">
      <c r="A91" s="13" t="s">
        <v>73</v>
      </c>
      <c r="B91" s="15">
        <v>3</v>
      </c>
      <c r="C91" s="24"/>
      <c r="D91" s="24"/>
      <c r="E91" s="13" t="s">
        <v>73</v>
      </c>
      <c r="F91" s="15">
        <v>2</v>
      </c>
      <c r="G91" s="24"/>
      <c r="H91" s="25"/>
      <c r="I91" s="13" t="s">
        <v>73</v>
      </c>
      <c r="J91" s="15" t="s">
        <v>75</v>
      </c>
      <c r="K91" s="24"/>
      <c r="M91" s="13" t="s">
        <v>73</v>
      </c>
      <c r="N91" s="15" t="s">
        <v>75</v>
      </c>
      <c r="O91" s="24"/>
      <c r="Q91" s="13" t="s">
        <v>73</v>
      </c>
      <c r="R91" s="15">
        <v>1</v>
      </c>
      <c r="S91" s="24"/>
      <c r="U91" s="13" t="s">
        <v>73</v>
      </c>
      <c r="V91" s="15">
        <v>1</v>
      </c>
      <c r="W91" s="24"/>
    </row>
    <row r="92" spans="1:23" x14ac:dyDescent="0.25">
      <c r="A92" s="13" t="s">
        <v>95</v>
      </c>
      <c r="B92" s="23">
        <f>B88</f>
        <v>13.104352991117736</v>
      </c>
      <c r="C92" s="24"/>
      <c r="D92" s="24"/>
      <c r="E92" s="13" t="s">
        <v>95</v>
      </c>
      <c r="F92" s="23">
        <f>F88</f>
        <v>12.432333380405771</v>
      </c>
      <c r="G92" s="24"/>
      <c r="H92" s="25"/>
      <c r="I92" s="13" t="s">
        <v>95</v>
      </c>
      <c r="J92" s="23">
        <f>J88</f>
        <v>15.167380928250509</v>
      </c>
      <c r="K92" s="24"/>
      <c r="M92" s="13" t="s">
        <v>95</v>
      </c>
      <c r="N92" s="23">
        <f>N88</f>
        <v>15.167380928250509</v>
      </c>
      <c r="O92" s="24"/>
      <c r="Q92" s="13" t="s">
        <v>95</v>
      </c>
      <c r="R92" s="23">
        <f>R88</f>
        <v>13.311077118612809</v>
      </c>
      <c r="S92" s="24"/>
      <c r="U92" s="13" t="s">
        <v>95</v>
      </c>
      <c r="V92" s="23">
        <f>V88</f>
        <v>15.499999999999979</v>
      </c>
      <c r="W92" s="24"/>
    </row>
    <row r="93" spans="1:23" x14ac:dyDescent="0.25">
      <c r="A93" s="13" t="s">
        <v>4</v>
      </c>
      <c r="B93" s="32">
        <f>1/VLOOKUP(B91,Sublevels!A$4:H$6,A90)</f>
        <v>9.7087378640776698E-2</v>
      </c>
      <c r="C93" s="24"/>
      <c r="D93" s="24"/>
      <c r="E93" s="13" t="s">
        <v>4</v>
      </c>
      <c r="F93" s="32">
        <f>1/VLOOKUP(F91,Sublevels!A$4:H$6,A90)</f>
        <v>8.6206896551724144E-2</v>
      </c>
      <c r="G93" s="24"/>
      <c r="H93" s="25"/>
      <c r="I93" s="13" t="s">
        <v>4</v>
      </c>
      <c r="J93" s="32">
        <f>1/VLOOKUP(J91,Sublevels!$A$17:$H$19,$A90)</f>
        <v>0.16393442622950821</v>
      </c>
      <c r="K93" s="24"/>
      <c r="M93" s="13" t="s">
        <v>4</v>
      </c>
      <c r="N93" s="32">
        <f>1/VLOOKUP(N91,Sublevels!$A$17:$H$19,$A90)</f>
        <v>0.16393442622950821</v>
      </c>
      <c r="O93" s="24"/>
      <c r="Q93" s="13" t="s">
        <v>4</v>
      </c>
      <c r="R93" s="32">
        <f>1/VLOOKUP(R91,Sublevels!$A$29:$H$30,$A90)</f>
        <v>9.5238095238095233E-2</v>
      </c>
      <c r="S93" s="24"/>
      <c r="U93" s="13" t="s">
        <v>4</v>
      </c>
      <c r="V93" s="32">
        <f>1/VLOOKUP(V91,Sublevels!$A$23:$H$24,$A90)</f>
        <v>0.16666666666666666</v>
      </c>
      <c r="W93" s="24"/>
    </row>
    <row r="94" spans="1:23" x14ac:dyDescent="0.25">
      <c r="B94" s="5"/>
      <c r="C94" s="24"/>
      <c r="D94" s="24"/>
      <c r="F94" s="5"/>
      <c r="G94" s="24"/>
      <c r="H94" s="25"/>
      <c r="J94" s="5"/>
      <c r="K94" s="24"/>
      <c r="N94" s="5"/>
      <c r="O94" s="24"/>
      <c r="R94" s="5"/>
      <c r="S94" s="24"/>
      <c r="V94" s="5"/>
      <c r="W94" s="24"/>
    </row>
    <row r="95" spans="1:23" ht="15.75" x14ac:dyDescent="0.25">
      <c r="A95" s="16">
        <v>1</v>
      </c>
      <c r="B95" s="12">
        <f>B92+B93</f>
        <v>13.201440369758513</v>
      </c>
      <c r="C95" s="13" t="str">
        <f>IF(B95&lt;&gt;"", VLOOKUP(ROUNDDOWN(B95,1),Sublevels!$L$2:$M$21,2), "")</f>
        <v>Wonderful</v>
      </c>
      <c r="D95" s="18"/>
      <c r="E95" s="16">
        <v>1</v>
      </c>
      <c r="F95" s="12">
        <f>F92+F93</f>
        <v>12.518540276957495</v>
      </c>
      <c r="G95" s="13" t="str">
        <f>IF(F95&lt;&gt;"", VLOOKUP(ROUNDDOWN(F95,1),Sublevels!$L$2:$M$21,2), "")</f>
        <v>Remarkable</v>
      </c>
      <c r="H95" s="22"/>
      <c r="I95" s="16">
        <v>1</v>
      </c>
      <c r="J95" s="12">
        <f>J92+J93</f>
        <v>15.331315354480017</v>
      </c>
      <c r="K95" s="13" t="str">
        <f>IF(J95&lt;&gt;"", VLOOKUP(ROUNDDOWN(J95,1),Sublevels!$L$2:$M$21,2), "")</f>
        <v>Sensational</v>
      </c>
      <c r="M95" s="16">
        <v>1</v>
      </c>
      <c r="N95" s="12">
        <f>N92+N93</f>
        <v>15.331315354480017</v>
      </c>
      <c r="O95" s="13" t="str">
        <f>IF(N95&lt;&gt;"", VLOOKUP(ROUNDDOWN(N95,1),Sublevels!$L$2:$M$21,2), "")</f>
        <v>Sensational</v>
      </c>
      <c r="Q95" s="16">
        <v>1</v>
      </c>
      <c r="R95" s="12">
        <f>R92+R93</f>
        <v>13.406315213850904</v>
      </c>
      <c r="S95" s="13" t="str">
        <f>IF(R95&lt;&gt;"", VLOOKUP(ROUNDDOWN(R95,1),Sublevels!$L$2:$M$21,2), "")</f>
        <v>Wonderful</v>
      </c>
      <c r="U95" s="16">
        <v>1</v>
      </c>
      <c r="V95" s="12">
        <f>V92+V93</f>
        <v>15.666666666666645</v>
      </c>
      <c r="W95" s="13" t="str">
        <f>IF(V95&lt;&gt;"", VLOOKUP(ROUNDDOWN(V95,1),Sublevels!$L$2:$M$11,2), "")</f>
        <v>Superb</v>
      </c>
    </row>
    <row r="96" spans="1:23" ht="15.75" x14ac:dyDescent="0.25">
      <c r="A96" s="16">
        <v>2</v>
      </c>
      <c r="B96" s="12">
        <f>B95+B$93</f>
        <v>13.298527748399291</v>
      </c>
      <c r="C96" s="13" t="str">
        <f>IF(B96&lt;&gt;"", VLOOKUP(ROUNDDOWN(B96,1),Sublevels!$L$2:$M$21,2), "")</f>
        <v>Wonderful</v>
      </c>
      <c r="D96" s="18"/>
      <c r="E96" s="16">
        <v>2</v>
      </c>
      <c r="F96" s="12">
        <f>F95+F$93</f>
        <v>12.604747173509219</v>
      </c>
      <c r="G96" s="13" t="str">
        <f>IF(F96&lt;&gt;"", VLOOKUP(ROUNDDOWN(F96,1),Sublevels!$L$2:$M$21,2), "")</f>
        <v>Remarkable</v>
      </c>
      <c r="H96" s="22"/>
      <c r="I96" s="16">
        <v>2</v>
      </c>
      <c r="J96" s="12">
        <f>J95+J$93</f>
        <v>15.495249780709525</v>
      </c>
      <c r="K96" s="13" t="str">
        <f>IF(J96&lt;&gt;"", VLOOKUP(ROUNDDOWN(J96,1),Sublevels!$L$2:$M$21,2), "")</f>
        <v>Sensational</v>
      </c>
      <c r="M96" s="16">
        <v>2</v>
      </c>
      <c r="N96" s="12">
        <f>N95+N$93</f>
        <v>15.495249780709525</v>
      </c>
      <c r="O96" s="13" t="str">
        <f>IF(N96&lt;&gt;"", VLOOKUP(ROUNDDOWN(N96,1),Sublevels!$L$2:$M$21,2), "")</f>
        <v>Sensational</v>
      </c>
      <c r="Q96" s="16">
        <v>2</v>
      </c>
      <c r="R96" s="12">
        <f>R95+R$93</f>
        <v>13.501553309088999</v>
      </c>
      <c r="S96" s="13" t="str">
        <f>IF(R96&lt;&gt;"", VLOOKUP(ROUNDDOWN(R96,1),Sublevels!$L$2:$M$21,2), "")</f>
        <v>Wonderful</v>
      </c>
      <c r="U96" s="16">
        <v>2</v>
      </c>
      <c r="V96" s="12">
        <f>V95+V$93</f>
        <v>15.833333333333311</v>
      </c>
      <c r="W96" s="13" t="str">
        <f>IF(V96&lt;&gt;"", VLOOKUP(ROUNDDOWN(V96,1),Sublevels!$L$2:$M$11,2), "")</f>
        <v>Superb</v>
      </c>
    </row>
    <row r="97" spans="1:23" ht="15.75" x14ac:dyDescent="0.25">
      <c r="A97" s="16">
        <v>3</v>
      </c>
      <c r="B97" s="12">
        <f t="shared" ref="B97:B110" si="24">B96+B$93</f>
        <v>13.395615127040069</v>
      </c>
      <c r="C97" s="13" t="str">
        <f>IF(B97&lt;&gt;"", VLOOKUP(ROUNDDOWN(B97,1),Sublevels!$L$2:$M$21,2), "")</f>
        <v>Wonderful</v>
      </c>
      <c r="D97" s="18"/>
      <c r="E97" s="16">
        <v>3</v>
      </c>
      <c r="F97" s="12">
        <f t="shared" ref="F97:F110" si="25">F96+F$93</f>
        <v>12.690954070060943</v>
      </c>
      <c r="G97" s="13" t="str">
        <f>IF(F97&lt;&gt;"", VLOOKUP(ROUNDDOWN(F97,1),Sublevels!$L$2:$M$21,2), "")</f>
        <v>Remarkable</v>
      </c>
      <c r="H97" s="22"/>
      <c r="I97" s="16">
        <v>3</v>
      </c>
      <c r="J97" s="12">
        <f t="shared" ref="J97:J110" si="26">J96+J$93</f>
        <v>15.659184206939033</v>
      </c>
      <c r="K97" s="13" t="str">
        <f>IF(J97&lt;&gt;"", VLOOKUP(ROUNDDOWN(J97,1),Sublevels!$L$2:$M$21,2), "")</f>
        <v>Sensational</v>
      </c>
      <c r="M97" s="16">
        <v>3</v>
      </c>
      <c r="N97" s="12">
        <f>N96+N$93</f>
        <v>15.659184206939033</v>
      </c>
      <c r="O97" s="13" t="str">
        <f>IF(N97&lt;&gt;"", VLOOKUP(ROUNDDOWN(N97,1),Sublevels!$L$2:$M$21,2), "")</f>
        <v>Sensational</v>
      </c>
      <c r="Q97" s="16">
        <v>3</v>
      </c>
      <c r="R97" s="12">
        <f t="shared" ref="R97:R110" si="27">R96+R$93</f>
        <v>13.596791404327094</v>
      </c>
      <c r="S97" s="13" t="str">
        <f>IF(R97&lt;&gt;"", VLOOKUP(ROUNDDOWN(R97,1),Sublevels!$L$2:$M$21,2), "")</f>
        <v>Wonderful</v>
      </c>
      <c r="U97" s="16">
        <v>3</v>
      </c>
      <c r="V97" s="12">
        <f t="shared" ref="V97:V110" si="28">V96+V$93</f>
        <v>15.999999999999977</v>
      </c>
      <c r="W97" s="13" t="str">
        <f>IF(V97&lt;&gt;"", VLOOKUP(ROUNDDOWN(V97,1),Sublevels!$L$2:$M$11,2), "")</f>
        <v>Superb</v>
      </c>
    </row>
    <row r="98" spans="1:23" ht="15.75" x14ac:dyDescent="0.25">
      <c r="A98" s="16">
        <v>4</v>
      </c>
      <c r="B98" s="12">
        <f t="shared" si="24"/>
        <v>13.492702505680846</v>
      </c>
      <c r="C98" s="13" t="str">
        <f>IF(B98&lt;&gt;"", VLOOKUP(ROUNDDOWN(B98,1),Sublevels!$L$2:$M$21,2), "")</f>
        <v>Wonderful</v>
      </c>
      <c r="D98" s="18"/>
      <c r="E98" s="16">
        <v>4</v>
      </c>
      <c r="F98" s="12">
        <f t="shared" si="25"/>
        <v>12.777160966612668</v>
      </c>
      <c r="G98" s="13" t="str">
        <f>IF(F98&lt;&gt;"", VLOOKUP(ROUNDDOWN(F98,1),Sublevels!$L$2:$M$21,2), "")</f>
        <v>Remarkable</v>
      </c>
      <c r="H98" s="22"/>
      <c r="I98" s="16">
        <v>4</v>
      </c>
      <c r="J98" s="12">
        <f t="shared" si="26"/>
        <v>15.823118633168541</v>
      </c>
      <c r="K98" s="13" t="str">
        <f>IF(J98&lt;&gt;"", VLOOKUP(ROUNDDOWN(J98,1),Sublevels!$L$2:$M$21,2), "")</f>
        <v>Sensational</v>
      </c>
      <c r="M98" s="16">
        <v>4</v>
      </c>
      <c r="N98" s="12">
        <f t="shared" ref="N97:N110" si="29">N97+N$93</f>
        <v>15.823118633168541</v>
      </c>
      <c r="O98" s="13" t="str">
        <f>IF(N98&lt;&gt;"", VLOOKUP(ROUNDDOWN(N98,1),Sublevels!$L$2:$M$21,2), "")</f>
        <v>Sensational</v>
      </c>
      <c r="Q98" s="16">
        <v>4</v>
      </c>
      <c r="R98" s="12">
        <f t="shared" si="27"/>
        <v>13.692029499565189</v>
      </c>
      <c r="S98" s="13" t="str">
        <f>IF(R98&lt;&gt;"", VLOOKUP(ROUNDDOWN(R98,1),Sublevels!$L$2:$M$21,2), "")</f>
        <v>Wonderful</v>
      </c>
      <c r="U98" s="16">
        <v>4</v>
      </c>
      <c r="V98" s="12">
        <f t="shared" si="28"/>
        <v>16.166666666666643</v>
      </c>
      <c r="W98" s="13" t="str">
        <f>IF(V98&lt;&gt;"", VLOOKUP(ROUNDDOWN(V98,1),Sublevels!$L$2:$M$11,2), "")</f>
        <v>Superb</v>
      </c>
    </row>
    <row r="99" spans="1:23" ht="15.75" x14ac:dyDescent="0.25">
      <c r="A99" s="16">
        <v>5</v>
      </c>
      <c r="B99" s="12">
        <f t="shared" si="24"/>
        <v>13.589789884321624</v>
      </c>
      <c r="C99" s="13" t="str">
        <f>IF(B99&lt;&gt;"", VLOOKUP(ROUNDDOWN(B99,1),Sublevels!$L$2:$M$21,2), "")</f>
        <v>Wonderful</v>
      </c>
      <c r="D99" s="18"/>
      <c r="E99" s="16">
        <v>5</v>
      </c>
      <c r="F99" s="12">
        <f t="shared" si="25"/>
        <v>12.863367863164392</v>
      </c>
      <c r="G99" s="13" t="str">
        <f>IF(F99&lt;&gt;"", VLOOKUP(ROUNDDOWN(F99,1),Sublevels!$L$2:$M$21,2), "")</f>
        <v>Remarkable</v>
      </c>
      <c r="H99" s="22"/>
      <c r="I99" s="16">
        <v>5</v>
      </c>
      <c r="J99" s="12">
        <f t="shared" si="26"/>
        <v>15.987053059398049</v>
      </c>
      <c r="K99" s="13" t="str">
        <f>IF(J99&lt;&gt;"", VLOOKUP(ROUNDDOWN(J99,1),Sublevels!$L$2:$M$21,2), "")</f>
        <v>Sensational</v>
      </c>
      <c r="M99" s="16">
        <v>5</v>
      </c>
      <c r="N99" s="12">
        <f t="shared" si="29"/>
        <v>15.987053059398049</v>
      </c>
      <c r="O99" s="13" t="str">
        <f>IF(N99&lt;&gt;"", VLOOKUP(ROUNDDOWN(N99,1),Sublevels!$L$2:$M$21,2), "")</f>
        <v>Sensational</v>
      </c>
      <c r="Q99" s="16">
        <v>5</v>
      </c>
      <c r="R99" s="12">
        <f t="shared" si="27"/>
        <v>13.787267594803284</v>
      </c>
      <c r="S99" s="13" t="str">
        <f>IF(R99&lt;&gt;"", VLOOKUP(ROUNDDOWN(R99,1),Sublevels!$L$2:$M$21,2), "")</f>
        <v>Wonderful</v>
      </c>
      <c r="U99" s="16">
        <v>5</v>
      </c>
      <c r="V99" s="12">
        <f t="shared" si="28"/>
        <v>16.333333333333311</v>
      </c>
      <c r="W99" s="13" t="str">
        <f>IF(V99&lt;&gt;"", VLOOKUP(ROUNDDOWN(V99,1),Sublevels!$L$2:$M$11,2), "")</f>
        <v>Superb</v>
      </c>
    </row>
    <row r="100" spans="1:23" ht="15.75" x14ac:dyDescent="0.25">
      <c r="A100" s="16">
        <v>6</v>
      </c>
      <c r="B100" s="12">
        <f t="shared" si="24"/>
        <v>13.686877262962401</v>
      </c>
      <c r="C100" s="13" t="str">
        <f>IF(B100&lt;&gt;"", VLOOKUP(ROUNDDOWN(B100,1),Sublevels!$L$2:$M$21,2), "")</f>
        <v>Wonderful</v>
      </c>
      <c r="D100" s="18"/>
      <c r="E100" s="16">
        <v>6</v>
      </c>
      <c r="F100" s="12">
        <f t="shared" si="25"/>
        <v>12.949574759716116</v>
      </c>
      <c r="G100" s="13" t="str">
        <f>IF(F100&lt;&gt;"", VLOOKUP(ROUNDDOWN(F100,1),Sublevels!$L$2:$M$21,2), "")</f>
        <v>Remarkable</v>
      </c>
      <c r="H100" s="22"/>
      <c r="I100" s="16">
        <v>6</v>
      </c>
      <c r="J100" s="12">
        <f t="shared" si="26"/>
        <v>16.150987485627557</v>
      </c>
      <c r="K100" s="13" t="str">
        <f>IF(J100&lt;&gt;"", VLOOKUP(ROUNDDOWN(J100,1),Sublevels!$L$2:$M$21,2), "")</f>
        <v>Exquisite</v>
      </c>
      <c r="M100" s="16">
        <v>6</v>
      </c>
      <c r="N100" s="12">
        <f t="shared" si="29"/>
        <v>16.150987485627557</v>
      </c>
      <c r="O100" s="13" t="str">
        <f>IF(N100&lt;&gt;"", VLOOKUP(ROUNDDOWN(N100,1),Sublevels!$L$2:$M$21,2), "")</f>
        <v>Exquisite</v>
      </c>
      <c r="Q100" s="16">
        <v>6</v>
      </c>
      <c r="R100" s="12">
        <f t="shared" si="27"/>
        <v>13.882505690041379</v>
      </c>
      <c r="S100" s="13" t="str">
        <f>IF(R100&lt;&gt;"", VLOOKUP(ROUNDDOWN(R100,1),Sublevels!$L$2:$M$21,2), "")</f>
        <v>Wonderful</v>
      </c>
      <c r="U100" s="16">
        <v>6</v>
      </c>
      <c r="V100" s="12">
        <f t="shared" si="28"/>
        <v>16.499999999999979</v>
      </c>
      <c r="W100" s="13" t="str">
        <f>IF(V100&lt;&gt;"", VLOOKUP(ROUNDDOWN(V100,1),Sublevels!$L$2:$M$11,2), "")</f>
        <v>Superb</v>
      </c>
    </row>
    <row r="101" spans="1:23" ht="15.75" x14ac:dyDescent="0.25">
      <c r="A101" s="16">
        <v>7</v>
      </c>
      <c r="B101" s="12">
        <f t="shared" si="24"/>
        <v>13.783964641603179</v>
      </c>
      <c r="C101" s="13" t="str">
        <f>IF(B101&lt;&gt;"", VLOOKUP(ROUNDDOWN(B101,1),Sublevels!$L$2:$M$21,2), "")</f>
        <v>Wonderful</v>
      </c>
      <c r="D101" s="18"/>
      <c r="E101" s="16">
        <v>7</v>
      </c>
      <c r="F101" s="12">
        <f t="shared" si="25"/>
        <v>13.03578165626784</v>
      </c>
      <c r="G101" s="13" t="str">
        <f>IF(F101&lt;&gt;"", VLOOKUP(ROUNDDOWN(F101,1),Sublevels!$L$2:$M$21,2), "")</f>
        <v>Wonderful</v>
      </c>
      <c r="H101" s="22"/>
      <c r="I101" s="16">
        <v>7</v>
      </c>
      <c r="J101" s="12">
        <f t="shared" si="26"/>
        <v>16.314921911857066</v>
      </c>
      <c r="K101" s="13" t="str">
        <f>IF(J101&lt;&gt;"", VLOOKUP(ROUNDDOWN(J101,1),Sublevels!$L$2:$M$21,2), "")</f>
        <v>Exquisite</v>
      </c>
      <c r="M101" s="16">
        <v>7</v>
      </c>
      <c r="N101" s="12">
        <f t="shared" si="29"/>
        <v>16.314921911857066</v>
      </c>
      <c r="O101" s="13" t="str">
        <f>IF(N101&lt;&gt;"", VLOOKUP(ROUNDDOWN(N101,1),Sublevels!$L$2:$M$21,2), "")</f>
        <v>Exquisite</v>
      </c>
      <c r="Q101" s="16">
        <v>7</v>
      </c>
      <c r="R101" s="12">
        <f t="shared" si="27"/>
        <v>13.977743785279474</v>
      </c>
      <c r="S101" s="13" t="str">
        <f>IF(R101&lt;&gt;"", VLOOKUP(ROUNDDOWN(R101,1),Sublevels!$L$2:$M$21,2), "")</f>
        <v>Wonderful</v>
      </c>
      <c r="U101" s="16">
        <v>7</v>
      </c>
      <c r="V101" s="12">
        <f t="shared" si="28"/>
        <v>16.666666666666647</v>
      </c>
      <c r="W101" s="13" t="str">
        <f>IF(V101&lt;&gt;"", VLOOKUP(ROUNDDOWN(V101,1),Sublevels!$L$2:$M$11,2), "")</f>
        <v>Superb</v>
      </c>
    </row>
    <row r="102" spans="1:23" ht="15.75" x14ac:dyDescent="0.25">
      <c r="A102" s="16">
        <v>8</v>
      </c>
      <c r="B102" s="12">
        <f t="shared" si="24"/>
        <v>13.881052020243956</v>
      </c>
      <c r="C102" s="13" t="str">
        <f>IF(B102&lt;&gt;"", VLOOKUP(ROUNDDOWN(B102,1),Sublevels!$L$2:$M$21,2), "")</f>
        <v>Wonderful</v>
      </c>
      <c r="D102" s="18"/>
      <c r="E102" s="16">
        <v>8</v>
      </c>
      <c r="F102" s="12">
        <f t="shared" si="25"/>
        <v>13.121988552819564</v>
      </c>
      <c r="G102" s="13" t="str">
        <f>IF(F102&lt;&gt;"", VLOOKUP(ROUNDDOWN(F102,1),Sublevels!$L$2:$M$21,2), "")</f>
        <v>Wonderful</v>
      </c>
      <c r="H102" s="22"/>
      <c r="I102" s="16">
        <v>8</v>
      </c>
      <c r="J102" s="12">
        <f t="shared" si="26"/>
        <v>16.478856338086576</v>
      </c>
      <c r="K102" s="13" t="str">
        <f>IF(J102&lt;&gt;"", VLOOKUP(ROUNDDOWN(J102,1),Sublevels!$L$2:$M$21,2), "")</f>
        <v>Exquisite</v>
      </c>
      <c r="M102" s="16">
        <v>8</v>
      </c>
      <c r="N102" s="12">
        <f t="shared" si="29"/>
        <v>16.478856338086576</v>
      </c>
      <c r="O102" s="13" t="str">
        <f>IF(N102&lt;&gt;"", VLOOKUP(ROUNDDOWN(N102,1),Sublevels!$L$2:$M$21,2), "")</f>
        <v>Exquisite</v>
      </c>
      <c r="Q102" s="16">
        <v>8</v>
      </c>
      <c r="R102" s="12">
        <f t="shared" si="27"/>
        <v>14.072981880517569</v>
      </c>
      <c r="S102" s="13" t="str">
        <f>IF(R102&lt;&gt;"", VLOOKUP(ROUNDDOWN(R102,1),Sublevels!$L$2:$M$21,2), "")</f>
        <v>Exceptional</v>
      </c>
      <c r="U102" s="16">
        <v>8</v>
      </c>
      <c r="V102" s="12">
        <f t="shared" si="28"/>
        <v>16.833333333333314</v>
      </c>
      <c r="W102" s="13" t="str">
        <f>IF(V102&lt;&gt;"", VLOOKUP(ROUNDDOWN(V102,1),Sublevels!$L$2:$M$11,2), "")</f>
        <v>Superb</v>
      </c>
    </row>
    <row r="103" spans="1:23" ht="15.75" x14ac:dyDescent="0.25">
      <c r="A103" s="16">
        <v>9</v>
      </c>
      <c r="B103" s="12">
        <f t="shared" si="24"/>
        <v>13.978139398884734</v>
      </c>
      <c r="C103" s="13" t="str">
        <f>IF(B103&lt;&gt;"", VLOOKUP(ROUNDDOWN(B103,1),Sublevels!$L$2:$M$21,2), "")</f>
        <v>Wonderful</v>
      </c>
      <c r="D103" s="18"/>
      <c r="E103" s="16">
        <v>9</v>
      </c>
      <c r="F103" s="12">
        <f t="shared" si="25"/>
        <v>13.208195449371289</v>
      </c>
      <c r="G103" s="13" t="str">
        <f>IF(F103&lt;&gt;"", VLOOKUP(ROUNDDOWN(F103,1),Sublevels!$L$2:$M$21,2), "")</f>
        <v>Wonderful</v>
      </c>
      <c r="H103" s="22"/>
      <c r="I103" s="16">
        <v>9</v>
      </c>
      <c r="J103" s="12">
        <f t="shared" si="26"/>
        <v>16.642790764316086</v>
      </c>
      <c r="K103" s="13" t="str">
        <f>IF(J103&lt;&gt;"", VLOOKUP(ROUNDDOWN(J103,1),Sublevels!$L$2:$M$21,2), "")</f>
        <v>Exquisite</v>
      </c>
      <c r="M103" s="16">
        <v>9</v>
      </c>
      <c r="N103" s="12">
        <f t="shared" si="29"/>
        <v>16.642790764316086</v>
      </c>
      <c r="O103" s="13" t="str">
        <f>IF(N103&lt;&gt;"", VLOOKUP(ROUNDDOWN(N103,1),Sublevels!$L$2:$M$21,2), "")</f>
        <v>Exquisite</v>
      </c>
      <c r="Q103" s="16">
        <v>9</v>
      </c>
      <c r="R103" s="12">
        <f t="shared" si="27"/>
        <v>14.168219975755663</v>
      </c>
      <c r="S103" s="13" t="str">
        <f>IF(R103&lt;&gt;"", VLOOKUP(ROUNDDOWN(R103,1),Sublevels!$L$2:$M$21,2), "")</f>
        <v>Exceptional</v>
      </c>
      <c r="U103" s="16">
        <v>9</v>
      </c>
      <c r="V103" s="12">
        <f t="shared" si="28"/>
        <v>16.999999999999982</v>
      </c>
      <c r="W103" s="13" t="str">
        <f>IF(V103&lt;&gt;"", VLOOKUP(ROUNDDOWN(V103,1),Sublevels!$L$2:$M$11,2), "")</f>
        <v>Superb</v>
      </c>
    </row>
    <row r="104" spans="1:23" ht="15.75" x14ac:dyDescent="0.25">
      <c r="A104" s="16">
        <v>10</v>
      </c>
      <c r="B104" s="12">
        <f t="shared" si="24"/>
        <v>14.075226777525511</v>
      </c>
      <c r="C104" s="13" t="str">
        <f>IF(B104&lt;&gt;"", VLOOKUP(ROUNDDOWN(B104,1),Sublevels!$L$2:$M$21,2), "")</f>
        <v>Exceptional</v>
      </c>
      <c r="D104" s="18"/>
      <c r="E104" s="16">
        <v>10</v>
      </c>
      <c r="F104" s="12">
        <f t="shared" si="25"/>
        <v>13.294402345923013</v>
      </c>
      <c r="G104" s="13" t="str">
        <f>IF(F104&lt;&gt;"", VLOOKUP(ROUNDDOWN(F104,1),Sublevels!$L$2:$M$21,2), "")</f>
        <v>Wonderful</v>
      </c>
      <c r="H104" s="22"/>
      <c r="I104" s="16">
        <v>10</v>
      </c>
      <c r="J104" s="12">
        <f t="shared" si="26"/>
        <v>16.806725190545595</v>
      </c>
      <c r="K104" s="13" t="str">
        <f>IF(J104&lt;&gt;"", VLOOKUP(ROUNDDOWN(J104,1),Sublevels!$L$2:$M$21,2), "")</f>
        <v>Exquisite</v>
      </c>
      <c r="M104" s="16">
        <v>10</v>
      </c>
      <c r="N104" s="12">
        <f t="shared" si="29"/>
        <v>16.806725190545595</v>
      </c>
      <c r="O104" s="13" t="str">
        <f>IF(N104&lt;&gt;"", VLOOKUP(ROUNDDOWN(N104,1),Sublevels!$L$2:$M$21,2), "")</f>
        <v>Exquisite</v>
      </c>
      <c r="Q104" s="16">
        <v>10</v>
      </c>
      <c r="R104" s="12">
        <f t="shared" si="27"/>
        <v>14.263458070993758</v>
      </c>
      <c r="S104" s="13" t="str">
        <f>IF(R104&lt;&gt;"", VLOOKUP(ROUNDDOWN(R104,1),Sublevels!$L$2:$M$21,2), "")</f>
        <v>Exceptional</v>
      </c>
      <c r="U104" s="16">
        <v>10</v>
      </c>
      <c r="V104" s="12">
        <f t="shared" si="28"/>
        <v>17.16666666666665</v>
      </c>
      <c r="W104" s="13" t="str">
        <f>IF(V104&lt;&gt;"", VLOOKUP(ROUNDDOWN(V104,1),Sublevels!$L$2:$M$11,2), "")</f>
        <v>Superb</v>
      </c>
    </row>
    <row r="105" spans="1:23" ht="15.75" x14ac:dyDescent="0.25">
      <c r="A105" s="16">
        <v>11</v>
      </c>
      <c r="B105" s="12">
        <f t="shared" si="24"/>
        <v>14.172314156166289</v>
      </c>
      <c r="C105" s="13" t="str">
        <f>IF(B105&lt;&gt;"", VLOOKUP(ROUNDDOWN(B105,1),Sublevels!$L$2:$M$21,2), "")</f>
        <v>Exceptional</v>
      </c>
      <c r="D105" s="18"/>
      <c r="E105" s="16">
        <v>11</v>
      </c>
      <c r="F105" s="12">
        <f t="shared" si="25"/>
        <v>13.380609242474737</v>
      </c>
      <c r="G105" s="13" t="str">
        <f>IF(F105&lt;&gt;"", VLOOKUP(ROUNDDOWN(F105,1),Sublevels!$L$2:$M$21,2), "")</f>
        <v>Wonderful</v>
      </c>
      <c r="H105" s="22"/>
      <c r="I105" s="16">
        <v>11</v>
      </c>
      <c r="J105" s="12">
        <f t="shared" si="26"/>
        <v>16.970659616775105</v>
      </c>
      <c r="K105" s="13" t="str">
        <f>IF(J105&lt;&gt;"", VLOOKUP(ROUNDDOWN(J105,1),Sublevels!$L$2:$M$21,2), "")</f>
        <v>Exquisite</v>
      </c>
      <c r="M105" s="16">
        <v>11</v>
      </c>
      <c r="N105" s="12">
        <f t="shared" si="29"/>
        <v>16.970659616775105</v>
      </c>
      <c r="O105" s="13" t="str">
        <f>IF(N105&lt;&gt;"", VLOOKUP(ROUNDDOWN(N105,1),Sublevels!$L$2:$M$21,2), "")</f>
        <v>Exquisite</v>
      </c>
      <c r="Q105" s="16">
        <v>11</v>
      </c>
      <c r="R105" s="12">
        <f t="shared" si="27"/>
        <v>14.358696166231853</v>
      </c>
      <c r="S105" s="13" t="str">
        <f>IF(R105&lt;&gt;"", VLOOKUP(ROUNDDOWN(R105,1),Sublevels!$L$2:$M$21,2), "")</f>
        <v>Exceptional</v>
      </c>
      <c r="U105" s="16">
        <v>11</v>
      </c>
      <c r="V105" s="12">
        <f t="shared" si="28"/>
        <v>17.333333333333318</v>
      </c>
      <c r="W105" s="13" t="str">
        <f>IF(V105&lt;&gt;"", VLOOKUP(ROUNDDOWN(V105,1),Sublevels!$L$2:$M$11,2), "")</f>
        <v>Superb</v>
      </c>
    </row>
    <row r="106" spans="1:23" ht="15.75" x14ac:dyDescent="0.25">
      <c r="A106" s="16">
        <v>12</v>
      </c>
      <c r="B106" s="12">
        <f t="shared" si="24"/>
        <v>14.269401534807066</v>
      </c>
      <c r="C106" s="13" t="str">
        <f>IF(B106&lt;&gt;"", VLOOKUP(ROUNDDOWN(B106,1),Sublevels!$L$2:$M$21,2), "")</f>
        <v>Exceptional</v>
      </c>
      <c r="D106" s="18"/>
      <c r="E106" s="16">
        <v>12</v>
      </c>
      <c r="F106" s="12">
        <f t="shared" si="25"/>
        <v>13.466816139026461</v>
      </c>
      <c r="G106" s="13" t="str">
        <f>IF(F106&lt;&gt;"", VLOOKUP(ROUNDDOWN(F106,1),Sublevels!$L$2:$M$21,2), "")</f>
        <v>Wonderful</v>
      </c>
      <c r="H106" s="22"/>
      <c r="I106" s="16">
        <v>12</v>
      </c>
      <c r="J106" s="12">
        <f t="shared" si="26"/>
        <v>17.134594043004615</v>
      </c>
      <c r="K106" s="13" t="str">
        <f>IF(J106&lt;&gt;"", VLOOKUP(ROUNDDOWN(J106,1),Sublevels!$L$2:$M$21,2), "")</f>
        <v>Masterful</v>
      </c>
      <c r="M106" s="16">
        <v>12</v>
      </c>
      <c r="N106" s="12">
        <f t="shared" si="29"/>
        <v>17.134594043004615</v>
      </c>
      <c r="O106" s="13" t="str">
        <f>IF(N106&lt;&gt;"", VLOOKUP(ROUNDDOWN(N106,1),Sublevels!$L$2:$M$21,2), "")</f>
        <v>Masterful</v>
      </c>
      <c r="Q106" s="16">
        <v>12</v>
      </c>
      <c r="R106" s="12">
        <f t="shared" si="27"/>
        <v>14.453934261469948</v>
      </c>
      <c r="S106" s="13" t="str">
        <f>IF(R106&lt;&gt;"", VLOOKUP(ROUNDDOWN(R106,1),Sublevels!$L$2:$M$21,2), "")</f>
        <v>Exceptional</v>
      </c>
      <c r="U106" s="16">
        <v>12</v>
      </c>
      <c r="V106" s="12">
        <f t="shared" si="28"/>
        <v>17.499999999999986</v>
      </c>
      <c r="W106" s="13" t="str">
        <f>IF(V106&lt;&gt;"", VLOOKUP(ROUNDDOWN(V106,1),Sublevels!$L$2:$M$11,2), "")</f>
        <v>Superb</v>
      </c>
    </row>
    <row r="107" spans="1:23" ht="15.75" x14ac:dyDescent="0.25">
      <c r="A107" s="16">
        <v>13</v>
      </c>
      <c r="B107" s="12">
        <f t="shared" si="24"/>
        <v>14.366488913447844</v>
      </c>
      <c r="C107" s="13" t="str">
        <f>IF(B107&lt;&gt;"", VLOOKUP(ROUNDDOWN(B107,1),Sublevels!$L$2:$M$21,2), "")</f>
        <v>Exceptional</v>
      </c>
      <c r="D107" s="18"/>
      <c r="E107" s="16">
        <v>13</v>
      </c>
      <c r="F107" s="12">
        <f t="shared" si="25"/>
        <v>13.553023035578185</v>
      </c>
      <c r="G107" s="13" t="str">
        <f>IF(F107&lt;&gt;"", VLOOKUP(ROUNDDOWN(F107,1),Sublevels!$L$2:$M$21,2), "")</f>
        <v>Wonderful</v>
      </c>
      <c r="H107" s="22"/>
      <c r="I107" s="16">
        <v>13</v>
      </c>
      <c r="J107" s="12">
        <f t="shared" si="26"/>
        <v>17.298528469234125</v>
      </c>
      <c r="K107" s="13" t="str">
        <f>IF(J107&lt;&gt;"", VLOOKUP(ROUNDDOWN(J107,1),Sublevels!$L$2:$M$21,2), "")</f>
        <v>Masterful</v>
      </c>
      <c r="M107" s="16">
        <v>13</v>
      </c>
      <c r="N107" s="12">
        <f t="shared" si="29"/>
        <v>17.298528469234125</v>
      </c>
      <c r="O107" s="13" t="str">
        <f>IF(N107&lt;&gt;"", VLOOKUP(ROUNDDOWN(N107,1),Sublevels!$L$2:$M$21,2), "")</f>
        <v>Masterful</v>
      </c>
      <c r="Q107" s="16">
        <v>13</v>
      </c>
      <c r="R107" s="12">
        <f t="shared" si="27"/>
        <v>14.549172356708043</v>
      </c>
      <c r="S107" s="13" t="str">
        <f>IF(R107&lt;&gt;"", VLOOKUP(ROUNDDOWN(R107,1),Sublevels!$L$2:$M$21,2), "")</f>
        <v>Exceptional</v>
      </c>
      <c r="U107" s="16">
        <v>13</v>
      </c>
      <c r="V107" s="12">
        <f t="shared" si="28"/>
        <v>17.666666666666654</v>
      </c>
      <c r="W107" s="13" t="str">
        <f>IF(V107&lt;&gt;"", VLOOKUP(ROUNDDOWN(V107,1),Sublevels!$L$2:$M$11,2), "")</f>
        <v>Superb</v>
      </c>
    </row>
    <row r="108" spans="1:23" ht="15.75" x14ac:dyDescent="0.25">
      <c r="A108" s="16">
        <v>14</v>
      </c>
      <c r="B108" s="12">
        <f t="shared" si="24"/>
        <v>14.463576292088621</v>
      </c>
      <c r="C108" s="13" t="str">
        <f>IF(B108&lt;&gt;"", VLOOKUP(ROUNDDOWN(B108,1),Sublevels!$L$2:$M$21,2), "")</f>
        <v>Exceptional</v>
      </c>
      <c r="D108" s="18"/>
      <c r="E108" s="16">
        <v>14</v>
      </c>
      <c r="F108" s="12">
        <f t="shared" si="25"/>
        <v>13.63922993212991</v>
      </c>
      <c r="G108" s="13" t="str">
        <f>IF(F108&lt;&gt;"", VLOOKUP(ROUNDDOWN(F108,1),Sublevels!$L$2:$M$21,2), "")</f>
        <v>Wonderful</v>
      </c>
      <c r="H108" s="22"/>
      <c r="I108" s="16">
        <v>14</v>
      </c>
      <c r="J108" s="12">
        <f t="shared" si="26"/>
        <v>17.462462895463634</v>
      </c>
      <c r="K108" s="13" t="str">
        <f>IF(J108&lt;&gt;"", VLOOKUP(ROUNDDOWN(J108,1),Sublevels!$L$2:$M$21,2), "")</f>
        <v>Masterful</v>
      </c>
      <c r="M108" s="16">
        <v>14</v>
      </c>
      <c r="N108" s="12">
        <f t="shared" si="29"/>
        <v>17.462462895463634</v>
      </c>
      <c r="O108" s="13" t="str">
        <f>IF(N108&lt;&gt;"", VLOOKUP(ROUNDDOWN(N108,1),Sublevels!$L$2:$M$21,2), "")</f>
        <v>Masterful</v>
      </c>
      <c r="Q108" s="16">
        <v>14</v>
      </c>
      <c r="R108" s="12">
        <f t="shared" si="27"/>
        <v>14.644410451946138</v>
      </c>
      <c r="S108" s="13" t="str">
        <f>IF(R108&lt;&gt;"", VLOOKUP(ROUNDDOWN(R108,1),Sublevels!$L$2:$M$21,2), "")</f>
        <v>Exceptional</v>
      </c>
      <c r="U108" s="16">
        <v>14</v>
      </c>
      <c r="V108" s="12">
        <f t="shared" si="28"/>
        <v>17.833333333333321</v>
      </c>
      <c r="W108" s="13" t="str">
        <f>IF(V108&lt;&gt;"", VLOOKUP(ROUNDDOWN(V108,1),Sublevels!$L$2:$M$11,2), "")</f>
        <v>Superb</v>
      </c>
    </row>
    <row r="109" spans="1:23" ht="15.75" x14ac:dyDescent="0.25">
      <c r="A109" s="16">
        <v>15</v>
      </c>
      <c r="B109" s="12">
        <f t="shared" si="24"/>
        <v>14.560663670729399</v>
      </c>
      <c r="C109" s="13" t="str">
        <f>IF(B109&lt;&gt;"", VLOOKUP(ROUNDDOWN(B109,1),Sublevels!$L$2:$M$21,2), "")</f>
        <v>Exceptional</v>
      </c>
      <c r="D109" s="18"/>
      <c r="E109" s="16">
        <v>15</v>
      </c>
      <c r="F109" s="12">
        <f t="shared" si="25"/>
        <v>13.725436828681634</v>
      </c>
      <c r="G109" s="13" t="str">
        <f>IF(F109&lt;&gt;"", VLOOKUP(ROUNDDOWN(F109,1),Sublevels!$L$2:$M$21,2), "")</f>
        <v>Wonderful</v>
      </c>
      <c r="H109" s="22"/>
      <c r="I109" s="16">
        <v>15</v>
      </c>
      <c r="J109" s="12">
        <f t="shared" si="26"/>
        <v>17.626397321693144</v>
      </c>
      <c r="K109" s="13" t="str">
        <f>IF(J109&lt;&gt;"", VLOOKUP(ROUNDDOWN(J109,1),Sublevels!$L$2:$M$21,2), "")</f>
        <v>Masterful</v>
      </c>
      <c r="M109" s="16">
        <v>15</v>
      </c>
      <c r="N109" s="12">
        <f t="shared" si="29"/>
        <v>17.626397321693144</v>
      </c>
      <c r="O109" s="13" t="str">
        <f>IF(N109&lt;&gt;"", VLOOKUP(ROUNDDOWN(N109,1),Sublevels!$L$2:$M$21,2), "")</f>
        <v>Masterful</v>
      </c>
      <c r="Q109" s="16">
        <v>15</v>
      </c>
      <c r="R109" s="12">
        <f t="shared" si="27"/>
        <v>14.739648547184233</v>
      </c>
      <c r="S109" s="13" t="str">
        <f>IF(R109&lt;&gt;"", VLOOKUP(ROUNDDOWN(R109,1),Sublevels!$L$2:$M$21,2), "")</f>
        <v>Exceptional</v>
      </c>
      <c r="U109" s="16">
        <v>15</v>
      </c>
      <c r="V109" s="12">
        <f t="shared" si="28"/>
        <v>17.999999999999989</v>
      </c>
      <c r="W109" s="13" t="str">
        <f>IF(V109&lt;&gt;"", VLOOKUP(ROUNDDOWN(V109,1),Sublevels!$L$2:$M$11,2), "")</f>
        <v>Superb</v>
      </c>
    </row>
    <row r="110" spans="1:23" ht="15.75" x14ac:dyDescent="0.25">
      <c r="A110" s="16">
        <v>16</v>
      </c>
      <c r="B110" s="12">
        <f t="shared" si="24"/>
        <v>14.657751049370177</v>
      </c>
      <c r="C110" s="13" t="str">
        <f>IF(B110&lt;&gt;"", VLOOKUP(ROUNDDOWN(B110,1),Sublevels!$L$2:$M$21,2), "")</f>
        <v>Exceptional</v>
      </c>
      <c r="D110" s="18"/>
      <c r="E110" s="16">
        <v>16</v>
      </c>
      <c r="F110" s="12">
        <f t="shared" si="25"/>
        <v>13.811643725233358</v>
      </c>
      <c r="G110" s="13" t="str">
        <f>IF(F110&lt;&gt;"", VLOOKUP(ROUNDDOWN(F110,1),Sublevels!$L$2:$M$21,2), "")</f>
        <v>Wonderful</v>
      </c>
      <c r="H110" s="22"/>
      <c r="I110" s="16">
        <v>16</v>
      </c>
      <c r="J110" s="12">
        <f t="shared" si="26"/>
        <v>17.790331747922654</v>
      </c>
      <c r="K110" s="13" t="str">
        <f>IF(J110&lt;&gt;"", VLOOKUP(ROUNDDOWN(J110,1),Sublevels!$L$2:$M$21,2), "")</f>
        <v>Masterful</v>
      </c>
      <c r="M110" s="16">
        <v>16</v>
      </c>
      <c r="N110" s="12">
        <f t="shared" si="29"/>
        <v>17.790331747922654</v>
      </c>
      <c r="O110" s="13" t="str">
        <f>IF(N110&lt;&gt;"", VLOOKUP(ROUNDDOWN(N110,1),Sublevels!$L$2:$M$21,2), "")</f>
        <v>Masterful</v>
      </c>
      <c r="Q110" s="16">
        <v>16</v>
      </c>
      <c r="R110" s="12">
        <f t="shared" si="27"/>
        <v>14.834886642422328</v>
      </c>
      <c r="S110" s="13" t="str">
        <f>IF(R110&lt;&gt;"", VLOOKUP(ROUNDDOWN(R110,1),Sublevels!$L$2:$M$21,2), "")</f>
        <v>Exceptional</v>
      </c>
      <c r="U110" s="16">
        <v>16</v>
      </c>
      <c r="V110" s="12">
        <f t="shared" si="28"/>
        <v>18.166666666666657</v>
      </c>
      <c r="W110" s="13" t="str">
        <f>IF(V110&lt;&gt;"", VLOOKUP(ROUNDDOWN(V110,1),Sublevels!$L$2:$M$11,2), "")</f>
        <v>Superb</v>
      </c>
    </row>
    <row r="112" spans="1:23" ht="15.75" x14ac:dyDescent="0.25">
      <c r="A112" s="33">
        <f>A90+1</f>
        <v>7</v>
      </c>
      <c r="B112" s="27">
        <f>B90+1</f>
        <v>22</v>
      </c>
      <c r="C112" s="24"/>
      <c r="D112" s="24"/>
      <c r="E112" s="33">
        <f>E90+1</f>
        <v>7</v>
      </c>
      <c r="F112" s="27">
        <f>F90+1</f>
        <v>22</v>
      </c>
      <c r="G112" s="24"/>
      <c r="H112" s="25"/>
    </row>
    <row r="113" spans="1:23" x14ac:dyDescent="0.25">
      <c r="A113" s="13" t="s">
        <v>73</v>
      </c>
      <c r="B113" s="15">
        <v>3</v>
      </c>
      <c r="C113" s="24"/>
      <c r="D113" s="24"/>
      <c r="E113" s="13" t="s">
        <v>73</v>
      </c>
      <c r="F113" s="15">
        <v>2</v>
      </c>
      <c r="G113" s="24"/>
      <c r="H113" s="25"/>
      <c r="I113" s="13" t="s">
        <v>73</v>
      </c>
      <c r="J113" s="15" t="s">
        <v>75</v>
      </c>
      <c r="K113" s="24"/>
      <c r="M113" s="13" t="s">
        <v>73</v>
      </c>
      <c r="N113" s="15" t="s">
        <v>75</v>
      </c>
      <c r="O113" s="24"/>
      <c r="Q113" s="13" t="s">
        <v>73</v>
      </c>
      <c r="R113" s="15">
        <v>1</v>
      </c>
      <c r="S113" s="24"/>
      <c r="U113" s="13" t="s">
        <v>73</v>
      </c>
      <c r="V113" s="15">
        <v>1</v>
      </c>
      <c r="W113" s="24"/>
    </row>
    <row r="114" spans="1:23" x14ac:dyDescent="0.25">
      <c r="A114" s="13" t="s">
        <v>95</v>
      </c>
      <c r="B114" s="23">
        <f>B110</f>
        <v>14.657751049370177</v>
      </c>
      <c r="C114" s="24"/>
      <c r="D114" s="24"/>
      <c r="E114" s="13" t="s">
        <v>95</v>
      </c>
      <c r="F114" s="23">
        <f>F110</f>
        <v>13.811643725233358</v>
      </c>
      <c r="G114" s="24"/>
      <c r="H114" s="25"/>
      <c r="I114" s="13" t="s">
        <v>95</v>
      </c>
      <c r="J114" s="23">
        <f>J110</f>
        <v>17.790331747922654</v>
      </c>
      <c r="K114" s="24"/>
      <c r="M114" s="13" t="s">
        <v>95</v>
      </c>
      <c r="N114" s="23">
        <f>N110</f>
        <v>17.790331747922654</v>
      </c>
      <c r="O114" s="24"/>
      <c r="Q114" s="13" t="s">
        <v>95</v>
      </c>
      <c r="R114" s="23">
        <f>R110</f>
        <v>14.834886642422328</v>
      </c>
      <c r="S114" s="24"/>
      <c r="U114" s="13" t="s">
        <v>95</v>
      </c>
      <c r="V114" s="23">
        <f>V110</f>
        <v>18.166666666666657</v>
      </c>
      <c r="W114" s="24"/>
    </row>
    <row r="115" spans="1:23" x14ac:dyDescent="0.25">
      <c r="A115" s="13" t="s">
        <v>4</v>
      </c>
      <c r="B115" s="32">
        <f>1/VLOOKUP(B113,Sublevels!A$4:H$6,A112)</f>
        <v>8.771929824561403E-2</v>
      </c>
      <c r="C115" s="24"/>
      <c r="D115" s="24"/>
      <c r="E115" s="13" t="s">
        <v>4</v>
      </c>
      <c r="F115" s="32">
        <f>1/VLOOKUP(F113,Sublevels!A$4:H$6,A112)</f>
        <v>7.8125E-2</v>
      </c>
      <c r="G115" s="24"/>
      <c r="H115" s="25"/>
      <c r="I115" s="13" t="s">
        <v>4</v>
      </c>
      <c r="J115" s="32">
        <f>1/VLOOKUP(J113,Sublevels!$A$17:$H$19,$A112)</f>
        <v>0.17241379310344829</v>
      </c>
      <c r="K115" s="24"/>
      <c r="M115" s="13" t="s">
        <v>4</v>
      </c>
      <c r="N115" s="32">
        <f>1/VLOOKUP(N113,Sublevels!$A$17:$H$19,$A112)</f>
        <v>0.17241379310344829</v>
      </c>
      <c r="O115" s="24"/>
      <c r="Q115" s="13" t="s">
        <v>4</v>
      </c>
      <c r="R115" s="32">
        <f>1/VLOOKUP(R113,Sublevels!$A$29:$H$30,$A112)</f>
        <v>8.6206896551724144E-2</v>
      </c>
      <c r="S115" s="24"/>
      <c r="U115" s="13" t="s">
        <v>4</v>
      </c>
      <c r="V115" s="32">
        <f>1/VLOOKUP(V113,Sublevels!$A$23:$H$24,$A112)</f>
        <v>0.16666666666666666</v>
      </c>
      <c r="W115" s="24"/>
    </row>
    <row r="116" spans="1:23" x14ac:dyDescent="0.25">
      <c r="B116" s="5"/>
      <c r="C116" s="24"/>
      <c r="D116" s="24"/>
      <c r="F116" s="5"/>
      <c r="G116" s="24"/>
      <c r="H116" s="25"/>
      <c r="J116" s="5"/>
      <c r="K116" s="24"/>
      <c r="N116" s="5"/>
      <c r="O116" s="24"/>
      <c r="R116" s="5"/>
      <c r="S116" s="24"/>
      <c r="V116" s="5"/>
      <c r="W116" s="24"/>
    </row>
    <row r="117" spans="1:23" ht="15.75" x14ac:dyDescent="0.25">
      <c r="A117" s="16">
        <v>1</v>
      </c>
      <c r="B117" s="12">
        <f>B114+B115</f>
        <v>14.745470347615791</v>
      </c>
      <c r="C117" s="13" t="str">
        <f>IF(B117&lt;&gt;"", VLOOKUP(ROUNDDOWN(B117,1),Sublevels!$L$2:$M$21,2), "")</f>
        <v>Exceptional</v>
      </c>
      <c r="D117" s="18"/>
      <c r="E117" s="16">
        <v>1</v>
      </c>
      <c r="F117" s="12">
        <f>F114+F115</f>
        <v>13.889768725233358</v>
      </c>
      <c r="G117" s="13" t="str">
        <f>IF(F117&lt;&gt;"", VLOOKUP(ROUNDDOWN(F117,1),Sublevels!$L$2:$M$21,2), "")</f>
        <v>Wonderful</v>
      </c>
      <c r="H117" s="22"/>
      <c r="I117" s="16">
        <v>1</v>
      </c>
      <c r="J117" s="12">
        <f>J114+J115</f>
        <v>17.962745541026102</v>
      </c>
      <c r="K117" s="13" t="str">
        <f>IF(J117&lt;&gt;"", VLOOKUP(ROUNDDOWN(J117,1),Sublevels!$L$2:$M$21,2), "")</f>
        <v>Masterful</v>
      </c>
      <c r="M117" s="16">
        <v>1</v>
      </c>
      <c r="N117" s="12">
        <f>N114+N115</f>
        <v>17.962745541026102</v>
      </c>
      <c r="O117" s="13" t="str">
        <f>IF(N117&lt;&gt;"", VLOOKUP(ROUNDDOWN(N117,1),Sublevels!$L$2:$M$21,2), "")</f>
        <v>Masterful</v>
      </c>
      <c r="Q117" s="16">
        <v>1</v>
      </c>
      <c r="R117" s="12">
        <f>R114+R115</f>
        <v>14.921093538974052</v>
      </c>
      <c r="S117" s="13" t="str">
        <f>IF(R117&lt;&gt;"", VLOOKUP(ROUNDDOWN(R117,1),Sublevels!$L$2:$M$21,2), "")</f>
        <v>Exceptional</v>
      </c>
      <c r="U117" s="16">
        <v>1</v>
      </c>
      <c r="V117" s="12">
        <f>V114+V115</f>
        <v>18.333333333333325</v>
      </c>
      <c r="W117" s="13" t="str">
        <f>IF(V117&lt;&gt;"", VLOOKUP(ROUNDDOWN(V117,1),Sublevels!$L$2:$M$11,2), "")</f>
        <v>Superb</v>
      </c>
    </row>
    <row r="118" spans="1:23" ht="15.75" x14ac:dyDescent="0.25">
      <c r="A118" s="16">
        <v>2</v>
      </c>
      <c r="B118" s="12">
        <f>B117+B$115</f>
        <v>14.833189645861406</v>
      </c>
      <c r="C118" s="13" t="str">
        <f>IF(B118&lt;&gt;"", VLOOKUP(ROUNDDOWN(B118,1),Sublevels!$L$2:$M$21,2), "")</f>
        <v>Exceptional</v>
      </c>
      <c r="D118" s="18"/>
      <c r="E118" s="16">
        <v>2</v>
      </c>
      <c r="F118" s="12">
        <f>F117+F$115</f>
        <v>13.967893725233358</v>
      </c>
      <c r="G118" s="13" t="str">
        <f>IF(F118&lt;&gt;"", VLOOKUP(ROUNDDOWN(F118,1),Sublevels!$L$2:$M$21,2), "")</f>
        <v>Wonderful</v>
      </c>
      <c r="H118" s="22"/>
      <c r="I118" s="16">
        <v>2</v>
      </c>
      <c r="J118" s="12">
        <f>J117+J$115</f>
        <v>18.135159334129551</v>
      </c>
      <c r="K118" s="13" t="str">
        <f>IF(J118&lt;&gt;"", VLOOKUP(ROUNDDOWN(J118,1),Sublevels!$L$2:$M$21,2), "")</f>
        <v>Miraculous</v>
      </c>
      <c r="M118" s="16">
        <v>2</v>
      </c>
      <c r="N118" s="12">
        <f t="shared" ref="N118:N132" si="30">N117+N$115</f>
        <v>18.135159334129551</v>
      </c>
      <c r="O118" s="13" t="str">
        <f>IF(N118&lt;&gt;"", VLOOKUP(ROUNDDOWN(N118,1),Sublevels!$L$2:$M$21,2), "")</f>
        <v>Miraculous</v>
      </c>
      <c r="Q118" s="16">
        <v>2</v>
      </c>
      <c r="R118" s="12">
        <f t="shared" ref="R118:R132" si="31">R117+R$115</f>
        <v>15.007300435525776</v>
      </c>
      <c r="S118" s="13" t="str">
        <f>IF(R118&lt;&gt;"", VLOOKUP(ROUNDDOWN(R118,1),Sublevels!$L$2:$M$21,2), "")</f>
        <v>Sensational</v>
      </c>
      <c r="U118" s="16">
        <v>2</v>
      </c>
      <c r="V118" s="12">
        <f t="shared" ref="V118:V132" si="32">V117+V$115</f>
        <v>18.499999999999993</v>
      </c>
      <c r="W118" s="13" t="str">
        <f>IF(V118&lt;&gt;"", VLOOKUP(ROUNDDOWN(V118,1),Sublevels!$L$2:$M$11,2), "")</f>
        <v>Superb</v>
      </c>
    </row>
    <row r="119" spans="1:23" ht="15.75" x14ac:dyDescent="0.25">
      <c r="A119" s="16">
        <v>3</v>
      </c>
      <c r="B119" s="12">
        <f t="shared" ref="B119:B132" si="33">B118+B$115</f>
        <v>14.920908944107021</v>
      </c>
      <c r="C119" s="13" t="str">
        <f>IF(B119&lt;&gt;"", VLOOKUP(ROUNDDOWN(B119,1),Sublevels!$L$2:$M$21,2), "")</f>
        <v>Exceptional</v>
      </c>
      <c r="D119" s="18"/>
      <c r="E119" s="16">
        <v>3</v>
      </c>
      <c r="F119" s="12">
        <f t="shared" ref="F119:F132" si="34">F118+F$115</f>
        <v>14.046018725233358</v>
      </c>
      <c r="G119" s="13" t="str">
        <f>IF(F119&lt;&gt;"", VLOOKUP(ROUNDDOWN(F119,1),Sublevels!$L$2:$M$21,2), "")</f>
        <v>Exceptional</v>
      </c>
      <c r="H119" s="22"/>
      <c r="I119" s="16">
        <v>3</v>
      </c>
      <c r="J119" s="12">
        <f t="shared" ref="J119:J132" si="35">J118+J$115</f>
        <v>18.307573127232999</v>
      </c>
      <c r="K119" s="13" t="str">
        <f>IF(J119&lt;&gt;"", VLOOKUP(ROUNDDOWN(J119,1),Sublevels!$L$2:$M$21,2), "")</f>
        <v>Miraculous</v>
      </c>
      <c r="M119" s="16">
        <v>3</v>
      </c>
      <c r="N119" s="12">
        <f t="shared" si="30"/>
        <v>18.307573127232999</v>
      </c>
      <c r="O119" s="13" t="str">
        <f>IF(N119&lt;&gt;"", VLOOKUP(ROUNDDOWN(N119,1),Sublevels!$L$2:$M$21,2), "")</f>
        <v>Miraculous</v>
      </c>
      <c r="Q119" s="16">
        <v>3</v>
      </c>
      <c r="R119" s="12">
        <f t="shared" si="31"/>
        <v>15.0935073320775</v>
      </c>
      <c r="S119" s="13" t="str">
        <f>IF(R119&lt;&gt;"", VLOOKUP(ROUNDDOWN(R119,1),Sublevels!$L$2:$M$21,2), "")</f>
        <v>Sensational</v>
      </c>
      <c r="U119" s="16">
        <v>3</v>
      </c>
      <c r="V119" s="12">
        <f t="shared" si="32"/>
        <v>18.666666666666661</v>
      </c>
      <c r="W119" s="13" t="str">
        <f>IF(V119&lt;&gt;"", VLOOKUP(ROUNDDOWN(V119,1),Sublevels!$L$2:$M$11,2), "")</f>
        <v>Superb</v>
      </c>
    </row>
    <row r="120" spans="1:23" ht="15.75" x14ac:dyDescent="0.25">
      <c r="A120" s="16">
        <v>4</v>
      </c>
      <c r="B120" s="12">
        <f t="shared" si="33"/>
        <v>15.008628242352636</v>
      </c>
      <c r="C120" s="13" t="str">
        <f>IF(B120&lt;&gt;"", VLOOKUP(ROUNDDOWN(B120,1),Sublevels!$L$2:$M$21,2), "")</f>
        <v>Sensational</v>
      </c>
      <c r="D120" s="18"/>
      <c r="E120" s="16">
        <v>4</v>
      </c>
      <c r="F120" s="12">
        <f t="shared" si="34"/>
        <v>14.124143725233358</v>
      </c>
      <c r="G120" s="13" t="str">
        <f>IF(F120&lt;&gt;"", VLOOKUP(ROUNDDOWN(F120,1),Sublevels!$L$2:$M$21,2), "")</f>
        <v>Exceptional</v>
      </c>
      <c r="H120" s="22"/>
      <c r="I120" s="16">
        <v>4</v>
      </c>
      <c r="J120" s="12">
        <f t="shared" si="35"/>
        <v>18.479986920336447</v>
      </c>
      <c r="K120" s="13" t="str">
        <f>IF(J120&lt;&gt;"", VLOOKUP(ROUNDDOWN(J120,1),Sublevels!$L$2:$M$21,2), "")</f>
        <v>Miraculous</v>
      </c>
      <c r="M120" s="16">
        <v>4</v>
      </c>
      <c r="N120" s="12">
        <f t="shared" si="30"/>
        <v>18.479986920336447</v>
      </c>
      <c r="O120" s="13" t="str">
        <f>IF(N120&lt;&gt;"", VLOOKUP(ROUNDDOWN(N120,1),Sublevels!$L$2:$M$21,2), "")</f>
        <v>Miraculous</v>
      </c>
      <c r="Q120" s="16">
        <v>4</v>
      </c>
      <c r="R120" s="12">
        <f t="shared" si="31"/>
        <v>15.179714228629225</v>
      </c>
      <c r="S120" s="13" t="str">
        <f>IF(R120&lt;&gt;"", VLOOKUP(ROUNDDOWN(R120,1),Sublevels!$L$2:$M$21,2), "")</f>
        <v>Sensational</v>
      </c>
      <c r="U120" s="16">
        <v>4</v>
      </c>
      <c r="V120" s="12">
        <f t="shared" si="32"/>
        <v>18.833333333333329</v>
      </c>
      <c r="W120" s="13" t="str">
        <f>IF(V120&lt;&gt;"", VLOOKUP(ROUNDDOWN(V120,1),Sublevels!$L$2:$M$11,2), "")</f>
        <v>Superb</v>
      </c>
    </row>
    <row r="121" spans="1:23" ht="15.75" x14ac:dyDescent="0.25">
      <c r="A121" s="16">
        <v>5</v>
      </c>
      <c r="B121" s="12">
        <f t="shared" si="33"/>
        <v>15.09634754059825</v>
      </c>
      <c r="C121" s="13" t="str">
        <f>IF(B121&lt;&gt;"", VLOOKUP(ROUNDDOWN(B121,1),Sublevels!$L$2:$M$21,2), "")</f>
        <v>Sensational</v>
      </c>
      <c r="D121" s="18"/>
      <c r="E121" s="16">
        <v>5</v>
      </c>
      <c r="F121" s="12">
        <f t="shared" si="34"/>
        <v>14.202268725233358</v>
      </c>
      <c r="G121" s="13" t="str">
        <f>IF(F121&lt;&gt;"", VLOOKUP(ROUNDDOWN(F121,1),Sublevels!$L$2:$M$21,2), "")</f>
        <v>Exceptional</v>
      </c>
      <c r="H121" s="22"/>
      <c r="I121" s="16">
        <v>5</v>
      </c>
      <c r="J121" s="12">
        <f t="shared" si="35"/>
        <v>18.652400713439896</v>
      </c>
      <c r="K121" s="13" t="str">
        <f>IF(J121&lt;&gt;"", VLOOKUP(ROUNDDOWN(J121,1),Sublevels!$L$2:$M$21,2), "")</f>
        <v>Miraculous</v>
      </c>
      <c r="M121" s="16">
        <v>5</v>
      </c>
      <c r="N121" s="12">
        <f t="shared" si="30"/>
        <v>18.652400713439896</v>
      </c>
      <c r="O121" s="13" t="str">
        <f>IF(N121&lt;&gt;"", VLOOKUP(ROUNDDOWN(N121,1),Sublevels!$L$2:$M$21,2), "")</f>
        <v>Miraculous</v>
      </c>
      <c r="Q121" s="16">
        <v>5</v>
      </c>
      <c r="R121" s="12">
        <f t="shared" si="31"/>
        <v>15.265921125180949</v>
      </c>
      <c r="S121" s="13" t="str">
        <f>IF(R121&lt;&gt;"", VLOOKUP(ROUNDDOWN(R121,1),Sublevels!$L$2:$M$21,2), "")</f>
        <v>Sensational</v>
      </c>
      <c r="U121" s="16">
        <v>5</v>
      </c>
      <c r="V121" s="12">
        <f t="shared" si="32"/>
        <v>18.999999999999996</v>
      </c>
      <c r="W121" s="13" t="str">
        <f>IF(V121&lt;&gt;"", VLOOKUP(ROUNDDOWN(V121,1),Sublevels!$L$2:$M$11,2), "")</f>
        <v>Superb</v>
      </c>
    </row>
    <row r="122" spans="1:23" ht="15.75" x14ac:dyDescent="0.25">
      <c r="A122" s="16">
        <v>6</v>
      </c>
      <c r="B122" s="12">
        <f t="shared" si="33"/>
        <v>15.184066838843865</v>
      </c>
      <c r="C122" s="13" t="str">
        <f>IF(B122&lt;&gt;"", VLOOKUP(ROUNDDOWN(B122,1),Sublevels!$L$2:$M$21,2), "")</f>
        <v>Sensational</v>
      </c>
      <c r="D122" s="18"/>
      <c r="E122" s="16">
        <v>6</v>
      </c>
      <c r="F122" s="12">
        <f t="shared" si="34"/>
        <v>14.280393725233358</v>
      </c>
      <c r="G122" s="13" t="str">
        <f>IF(F122&lt;&gt;"", VLOOKUP(ROUNDDOWN(F122,1),Sublevels!$L$2:$M$21,2), "")</f>
        <v>Exceptional</v>
      </c>
      <c r="H122" s="22"/>
      <c r="I122" s="16">
        <v>6</v>
      </c>
      <c r="J122" s="12">
        <f t="shared" si="35"/>
        <v>18.824814506543344</v>
      </c>
      <c r="K122" s="13" t="str">
        <f>IF(J122&lt;&gt;"", VLOOKUP(ROUNDDOWN(J122,1),Sublevels!$L$2:$M$21,2), "")</f>
        <v>Miraculous</v>
      </c>
      <c r="M122" s="16">
        <v>6</v>
      </c>
      <c r="N122" s="12">
        <f t="shared" si="30"/>
        <v>18.824814506543344</v>
      </c>
      <c r="O122" s="13" t="str">
        <f>IF(N122&lt;&gt;"", VLOOKUP(ROUNDDOWN(N122,1),Sublevels!$L$2:$M$21,2), "")</f>
        <v>Miraculous</v>
      </c>
      <c r="Q122" s="16">
        <v>6</v>
      </c>
      <c r="R122" s="12">
        <f t="shared" si="31"/>
        <v>15.352128021732673</v>
      </c>
      <c r="S122" s="13" t="str">
        <f>IF(R122&lt;&gt;"", VLOOKUP(ROUNDDOWN(R122,1),Sublevels!$L$2:$M$21,2), "")</f>
        <v>Sensational</v>
      </c>
      <c r="U122" s="16">
        <v>6</v>
      </c>
      <c r="V122" s="12">
        <f t="shared" si="32"/>
        <v>19.166666666666664</v>
      </c>
      <c r="W122" s="13" t="str">
        <f>IF(V122&lt;&gt;"", VLOOKUP(ROUNDDOWN(V122,1),Sublevels!$L$2:$M$11,2), "")</f>
        <v>Superb</v>
      </c>
    </row>
    <row r="123" spans="1:23" ht="15.75" x14ac:dyDescent="0.25">
      <c r="A123" s="16">
        <v>7</v>
      </c>
      <c r="B123" s="12">
        <f t="shared" si="33"/>
        <v>15.27178613708948</v>
      </c>
      <c r="C123" s="13" t="str">
        <f>IF(B123&lt;&gt;"", VLOOKUP(ROUNDDOWN(B123,1),Sublevels!$L$2:$M$21,2), "")</f>
        <v>Sensational</v>
      </c>
      <c r="D123" s="18"/>
      <c r="E123" s="16">
        <v>7</v>
      </c>
      <c r="F123" s="12">
        <f t="shared" si="34"/>
        <v>14.358518725233358</v>
      </c>
      <c r="G123" s="13" t="str">
        <f>IF(F123&lt;&gt;"", VLOOKUP(ROUNDDOWN(F123,1),Sublevels!$L$2:$M$21,2), "")</f>
        <v>Exceptional</v>
      </c>
      <c r="H123" s="22"/>
      <c r="I123" s="16">
        <v>7</v>
      </c>
      <c r="J123" s="12">
        <f t="shared" si="35"/>
        <v>18.997228299646792</v>
      </c>
      <c r="K123" s="13" t="str">
        <f>IF(J123&lt;&gt;"", VLOOKUP(ROUNDDOWN(J123,1),Sublevels!$L$2:$M$21,2), "")</f>
        <v>Miraculous</v>
      </c>
      <c r="M123" s="16">
        <v>7</v>
      </c>
      <c r="N123" s="12">
        <f t="shared" si="30"/>
        <v>18.997228299646792</v>
      </c>
      <c r="O123" s="13" t="str">
        <f>IF(N123&lt;&gt;"", VLOOKUP(ROUNDDOWN(N123,1),Sublevels!$L$2:$M$21,2), "")</f>
        <v>Miraculous</v>
      </c>
      <c r="Q123" s="16">
        <v>7</v>
      </c>
      <c r="R123" s="12">
        <f t="shared" si="31"/>
        <v>15.438334918284397</v>
      </c>
      <c r="S123" s="13" t="str">
        <f>IF(R123&lt;&gt;"", VLOOKUP(ROUNDDOWN(R123,1),Sublevels!$L$2:$M$21,2), "")</f>
        <v>Sensational</v>
      </c>
      <c r="U123" s="16">
        <v>7</v>
      </c>
      <c r="V123" s="12">
        <f t="shared" si="32"/>
        <v>19.333333333333332</v>
      </c>
      <c r="W123" s="13" t="str">
        <f>IF(V123&lt;&gt;"", VLOOKUP(ROUNDDOWN(V123,1),Sublevels!$L$2:$M$11,2), "")</f>
        <v>Superb</v>
      </c>
    </row>
    <row r="124" spans="1:23" ht="15.75" x14ac:dyDescent="0.25">
      <c r="A124" s="16">
        <v>8</v>
      </c>
      <c r="B124" s="12">
        <f t="shared" si="33"/>
        <v>15.359505435335095</v>
      </c>
      <c r="C124" s="13" t="str">
        <f>IF(B124&lt;&gt;"", VLOOKUP(ROUNDDOWN(B124,1),Sublevels!$L$2:$M$21,2), "")</f>
        <v>Sensational</v>
      </c>
      <c r="D124" s="18"/>
      <c r="E124" s="16">
        <v>8</v>
      </c>
      <c r="F124" s="12">
        <f t="shared" si="34"/>
        <v>14.436643725233358</v>
      </c>
      <c r="G124" s="13" t="str">
        <f>IF(F124&lt;&gt;"", VLOOKUP(ROUNDDOWN(F124,1),Sublevels!$L$2:$M$21,2), "")</f>
        <v>Exceptional</v>
      </c>
      <c r="H124" s="22"/>
      <c r="I124" s="16">
        <v>8</v>
      </c>
      <c r="J124" s="12">
        <f t="shared" si="35"/>
        <v>19.169642092750241</v>
      </c>
      <c r="K124" s="13" t="str">
        <f>IF(J124&lt;&gt;"", VLOOKUP(ROUNDDOWN(J124,1),Sublevels!$L$2:$M$21,2), "")</f>
        <v>Phenomenal</v>
      </c>
      <c r="M124" s="16">
        <v>8</v>
      </c>
      <c r="N124" s="12">
        <f t="shared" si="30"/>
        <v>19.169642092750241</v>
      </c>
      <c r="O124" s="13" t="str">
        <f>IF(N124&lt;&gt;"", VLOOKUP(ROUNDDOWN(N124,1),Sublevels!$L$2:$M$21,2), "")</f>
        <v>Phenomenal</v>
      </c>
      <c r="Q124" s="16">
        <v>8</v>
      </c>
      <c r="R124" s="12">
        <f t="shared" si="31"/>
        <v>15.524541814836121</v>
      </c>
      <c r="S124" s="13" t="str">
        <f>IF(R124&lt;&gt;"", VLOOKUP(ROUNDDOWN(R124,1),Sublevels!$L$2:$M$21,2), "")</f>
        <v>Sensational</v>
      </c>
      <c r="U124" s="16">
        <v>8</v>
      </c>
      <c r="V124" s="12">
        <f t="shared" si="32"/>
        <v>19.5</v>
      </c>
      <c r="W124" s="13" t="str">
        <f>IF(V124&lt;&gt;"", VLOOKUP(ROUNDDOWN(V124,1),Sublevels!$L$2:$M$11,2), "")</f>
        <v>Superb</v>
      </c>
    </row>
    <row r="125" spans="1:23" ht="15.75" x14ac:dyDescent="0.25">
      <c r="A125" s="16">
        <v>9</v>
      </c>
      <c r="B125" s="12">
        <f t="shared" si="33"/>
        <v>15.447224733580709</v>
      </c>
      <c r="C125" s="13" t="str">
        <f>IF(B125&lt;&gt;"", VLOOKUP(ROUNDDOWN(B125,1),Sublevels!$L$2:$M$21,2), "")</f>
        <v>Sensational</v>
      </c>
      <c r="D125" s="18"/>
      <c r="E125" s="16">
        <v>9</v>
      </c>
      <c r="F125" s="12">
        <f t="shared" si="34"/>
        <v>14.514768725233358</v>
      </c>
      <c r="G125" s="13" t="str">
        <f>IF(F125&lt;&gt;"", VLOOKUP(ROUNDDOWN(F125,1),Sublevels!$L$2:$M$21,2), "")</f>
        <v>Exceptional</v>
      </c>
      <c r="H125" s="22"/>
      <c r="I125" s="16">
        <v>9</v>
      </c>
      <c r="J125" s="12">
        <f t="shared" si="35"/>
        <v>19.342055885853689</v>
      </c>
      <c r="K125" s="13" t="str">
        <f>IF(J125&lt;&gt;"", VLOOKUP(ROUNDDOWN(J125,1),Sublevels!$L$2:$M$21,2), "")</f>
        <v>Phenomenal</v>
      </c>
      <c r="M125" s="16">
        <v>9</v>
      </c>
      <c r="N125" s="12">
        <f t="shared" si="30"/>
        <v>19.342055885853689</v>
      </c>
      <c r="O125" s="13" t="str">
        <f>IF(N125&lt;&gt;"", VLOOKUP(ROUNDDOWN(N125,1),Sublevels!$L$2:$M$21,2), "")</f>
        <v>Phenomenal</v>
      </c>
      <c r="Q125" s="16">
        <v>9</v>
      </c>
      <c r="R125" s="12">
        <f t="shared" si="31"/>
        <v>15.610748711387846</v>
      </c>
      <c r="S125" s="13" t="str">
        <f>IF(R125&lt;&gt;"", VLOOKUP(ROUNDDOWN(R125,1),Sublevels!$L$2:$M$21,2), "")</f>
        <v>Sensational</v>
      </c>
      <c r="U125" s="16">
        <v>9</v>
      </c>
      <c r="V125" s="12">
        <f t="shared" si="32"/>
        <v>19.666666666666668</v>
      </c>
      <c r="W125" s="13" t="str">
        <f>IF(V125&lt;&gt;"", VLOOKUP(ROUNDDOWN(V125,1),Sublevels!$L$2:$M$11,2), "")</f>
        <v>Superb</v>
      </c>
    </row>
    <row r="126" spans="1:23" ht="15.75" x14ac:dyDescent="0.25">
      <c r="A126" s="16">
        <v>10</v>
      </c>
      <c r="B126" s="12">
        <f t="shared" si="33"/>
        <v>15.534944031826324</v>
      </c>
      <c r="C126" s="13" t="str">
        <f>IF(B126&lt;&gt;"", VLOOKUP(ROUNDDOWN(B126,1),Sublevels!$L$2:$M$21,2), "")</f>
        <v>Sensational</v>
      </c>
      <c r="D126" s="18"/>
      <c r="E126" s="16">
        <v>10</v>
      </c>
      <c r="F126" s="12">
        <f t="shared" si="34"/>
        <v>14.592893725233358</v>
      </c>
      <c r="G126" s="13" t="str">
        <f>IF(F126&lt;&gt;"", VLOOKUP(ROUNDDOWN(F126,1),Sublevels!$L$2:$M$21,2), "")</f>
        <v>Exceptional</v>
      </c>
      <c r="H126" s="22"/>
      <c r="I126" s="16">
        <v>10</v>
      </c>
      <c r="J126" s="12">
        <f t="shared" si="35"/>
        <v>19.514469678957138</v>
      </c>
      <c r="K126" s="13" t="str">
        <f>IF(J126&lt;&gt;"", VLOOKUP(ROUNDDOWN(J126,1),Sublevels!$L$2:$M$21,2), "")</f>
        <v>Phenomenal</v>
      </c>
      <c r="M126" s="16">
        <v>10</v>
      </c>
      <c r="N126" s="12">
        <f t="shared" si="30"/>
        <v>19.514469678957138</v>
      </c>
      <c r="O126" s="13" t="str">
        <f>IF(N126&lt;&gt;"", VLOOKUP(ROUNDDOWN(N126,1),Sublevels!$L$2:$M$21,2), "")</f>
        <v>Phenomenal</v>
      </c>
      <c r="Q126" s="16">
        <v>10</v>
      </c>
      <c r="R126" s="12">
        <f t="shared" si="31"/>
        <v>15.69695560793957</v>
      </c>
      <c r="S126" s="13" t="str">
        <f>IF(R126&lt;&gt;"", VLOOKUP(ROUNDDOWN(R126,1),Sublevels!$L$2:$M$21,2), "")</f>
        <v>Sensational</v>
      </c>
      <c r="U126" s="16">
        <v>10</v>
      </c>
      <c r="V126" s="12">
        <f t="shared" si="32"/>
        <v>19.833333333333336</v>
      </c>
      <c r="W126" s="13" t="str">
        <f>IF(V126&lt;&gt;"", VLOOKUP(ROUNDDOWN(V126,1),Sublevels!$L$2:$M$11,2), "")</f>
        <v>Superb</v>
      </c>
    </row>
    <row r="127" spans="1:23" ht="15.75" x14ac:dyDescent="0.25">
      <c r="A127" s="16">
        <v>11</v>
      </c>
      <c r="B127" s="12">
        <f t="shared" si="33"/>
        <v>15.622663330071939</v>
      </c>
      <c r="C127" s="13" t="str">
        <f>IF(B127&lt;&gt;"", VLOOKUP(ROUNDDOWN(B127,1),Sublevels!$L$2:$M$21,2), "")</f>
        <v>Sensational</v>
      </c>
      <c r="D127" s="18"/>
      <c r="E127" s="16">
        <v>11</v>
      </c>
      <c r="F127" s="12">
        <f t="shared" si="34"/>
        <v>14.671018725233358</v>
      </c>
      <c r="G127" s="13" t="str">
        <f>IF(F127&lt;&gt;"", VLOOKUP(ROUNDDOWN(F127,1),Sublevels!$L$2:$M$21,2), "")</f>
        <v>Exceptional</v>
      </c>
      <c r="H127" s="22"/>
      <c r="I127" s="16">
        <v>11</v>
      </c>
      <c r="J127" s="12">
        <f t="shared" si="35"/>
        <v>19.686883472060586</v>
      </c>
      <c r="K127" s="13" t="str">
        <f>IF(J127&lt;&gt;"", VLOOKUP(ROUNDDOWN(J127,1),Sublevels!$L$2:$M$21,2), "")</f>
        <v>Phenomenal</v>
      </c>
      <c r="M127" s="16">
        <v>11</v>
      </c>
      <c r="N127" s="12">
        <f t="shared" si="30"/>
        <v>19.686883472060586</v>
      </c>
      <c r="O127" s="13" t="str">
        <f>IF(N127&lt;&gt;"", VLOOKUP(ROUNDDOWN(N127,1),Sublevels!$L$2:$M$21,2), "")</f>
        <v>Phenomenal</v>
      </c>
      <c r="Q127" s="16">
        <v>11</v>
      </c>
      <c r="R127" s="12">
        <f t="shared" si="31"/>
        <v>15.783162504491294</v>
      </c>
      <c r="S127" s="13" t="str">
        <f>IF(R127&lt;&gt;"", VLOOKUP(ROUNDDOWN(R127,1),Sublevels!$L$2:$M$21,2), "")</f>
        <v>Sensational</v>
      </c>
      <c r="U127" s="16">
        <v>11</v>
      </c>
      <c r="V127" s="12">
        <f t="shared" si="32"/>
        <v>20.000000000000004</v>
      </c>
      <c r="W127" s="13" t="str">
        <f>IF(V127&lt;&gt;"", VLOOKUP(ROUNDDOWN(V127,1),Sublevels!$L$2:$M$11,2), "")</f>
        <v>Superb</v>
      </c>
    </row>
    <row r="128" spans="1:23" ht="15.75" x14ac:dyDescent="0.25">
      <c r="A128" s="16">
        <v>12</v>
      </c>
      <c r="B128" s="12">
        <f t="shared" si="33"/>
        <v>15.710382628317554</v>
      </c>
      <c r="C128" s="13" t="str">
        <f>IF(B128&lt;&gt;"", VLOOKUP(ROUNDDOWN(B128,1),Sublevels!$L$2:$M$21,2), "")</f>
        <v>Sensational</v>
      </c>
      <c r="D128" s="18"/>
      <c r="E128" s="16">
        <v>12</v>
      </c>
      <c r="F128" s="12">
        <f t="shared" si="34"/>
        <v>14.749143725233358</v>
      </c>
      <c r="G128" s="13" t="str">
        <f>IF(F128&lt;&gt;"", VLOOKUP(ROUNDDOWN(F128,1),Sublevels!$L$2:$M$21,2), "")</f>
        <v>Exceptional</v>
      </c>
      <c r="H128" s="22"/>
      <c r="I128" s="16">
        <v>12</v>
      </c>
      <c r="J128" s="12">
        <f t="shared" si="35"/>
        <v>19.859297265164034</v>
      </c>
      <c r="K128" s="13" t="str">
        <f>IF(J128&lt;&gt;"", VLOOKUP(ROUNDDOWN(J128,1),Sublevels!$L$2:$M$21,2), "")</f>
        <v>Phenomenal</v>
      </c>
      <c r="M128" s="16">
        <v>12</v>
      </c>
      <c r="N128" s="12">
        <f t="shared" si="30"/>
        <v>19.859297265164034</v>
      </c>
      <c r="O128" s="13" t="str">
        <f>IF(N128&lt;&gt;"", VLOOKUP(ROUNDDOWN(N128,1),Sublevels!$L$2:$M$21,2), "")</f>
        <v>Phenomenal</v>
      </c>
      <c r="Q128" s="16">
        <v>12</v>
      </c>
      <c r="R128" s="12">
        <f t="shared" si="31"/>
        <v>15.869369401043018</v>
      </c>
      <c r="S128" s="13" t="str">
        <f>IF(R128&lt;&gt;"", VLOOKUP(ROUNDDOWN(R128,1),Sublevels!$L$2:$M$21,2), "")</f>
        <v>Sensational</v>
      </c>
      <c r="U128" s="16">
        <v>12</v>
      </c>
      <c r="V128" s="12">
        <f t="shared" si="32"/>
        <v>20.166666666666671</v>
      </c>
      <c r="W128" s="13" t="str">
        <f>IF(V128&lt;&gt;"", VLOOKUP(ROUNDDOWN(V128,1),Sublevels!$L$2:$M$11,2), "")</f>
        <v>Superb</v>
      </c>
    </row>
    <row r="129" spans="1:23" ht="15.75" x14ac:dyDescent="0.25">
      <c r="A129" s="16">
        <v>13</v>
      </c>
      <c r="B129" s="12">
        <f t="shared" si="33"/>
        <v>15.798101926563168</v>
      </c>
      <c r="C129" s="13" t="str">
        <f>IF(B129&lt;&gt;"", VLOOKUP(ROUNDDOWN(B129,1),Sublevels!$L$2:$M$21,2), "")</f>
        <v>Sensational</v>
      </c>
      <c r="D129" s="18"/>
      <c r="E129" s="16">
        <v>13</v>
      </c>
      <c r="F129" s="12">
        <f t="shared" si="34"/>
        <v>14.827268725233358</v>
      </c>
      <c r="G129" s="13" t="str">
        <f>IF(F129&lt;&gt;"", VLOOKUP(ROUNDDOWN(F129,1),Sublevels!$L$2:$M$21,2), "")</f>
        <v>Exceptional</v>
      </c>
      <c r="H129" s="22"/>
      <c r="I129" s="16">
        <v>13</v>
      </c>
      <c r="J129" s="12">
        <f t="shared" si="35"/>
        <v>20.031711058267483</v>
      </c>
      <c r="K129" s="13" t="str">
        <f>IF(J129&lt;&gt;"", VLOOKUP(ROUNDDOWN(J129,1),Sublevels!$L$2:$M$21,2), "")</f>
        <v>Elite</v>
      </c>
      <c r="M129" s="16">
        <v>13</v>
      </c>
      <c r="N129" s="12">
        <f t="shared" si="30"/>
        <v>20.031711058267483</v>
      </c>
      <c r="O129" s="13" t="str">
        <f>IF(N129&lt;&gt;"", VLOOKUP(ROUNDDOWN(N129,1),Sublevels!$L$2:$M$21,2), "")</f>
        <v>Elite</v>
      </c>
      <c r="Q129" s="16">
        <v>13</v>
      </c>
      <c r="R129" s="12">
        <f t="shared" si="31"/>
        <v>15.955576297594742</v>
      </c>
      <c r="S129" s="13" t="str">
        <f>IF(R129&lt;&gt;"", VLOOKUP(ROUNDDOWN(R129,1),Sublevels!$L$2:$M$21,2), "")</f>
        <v>Sensational</v>
      </c>
      <c r="U129" s="16">
        <v>13</v>
      </c>
      <c r="V129" s="12">
        <f t="shared" si="32"/>
        <v>20.333333333333339</v>
      </c>
      <c r="W129" s="13" t="str">
        <f>IF(V129&lt;&gt;"", VLOOKUP(ROUNDDOWN(V129,1),Sublevels!$L$2:$M$11,2), "")</f>
        <v>Superb</v>
      </c>
    </row>
    <row r="130" spans="1:23" ht="15.75" x14ac:dyDescent="0.25">
      <c r="A130" s="16">
        <v>14</v>
      </c>
      <c r="B130" s="12">
        <f>B129+B$115</f>
        <v>15.885821224808783</v>
      </c>
      <c r="C130" s="13" t="str">
        <f>IF(B130&lt;&gt;"", VLOOKUP(ROUNDDOWN(B130,1),Sublevels!$L$2:$M$21,2), "")</f>
        <v>Sensational</v>
      </c>
      <c r="D130" s="18"/>
      <c r="E130" s="16">
        <v>14</v>
      </c>
      <c r="F130" s="12">
        <f t="shared" si="34"/>
        <v>14.905393725233358</v>
      </c>
      <c r="G130" s="13" t="str">
        <f>IF(F130&lt;&gt;"", VLOOKUP(ROUNDDOWN(F130,1),Sublevels!$L$2:$M$21,2), "")</f>
        <v>Exceptional</v>
      </c>
      <c r="H130" s="22"/>
      <c r="I130" s="16">
        <v>14</v>
      </c>
      <c r="J130" s="12">
        <f t="shared" si="35"/>
        <v>20.204124851370931</v>
      </c>
      <c r="K130" s="13" t="str">
        <f>IF(J130&lt;&gt;"", VLOOKUP(ROUNDDOWN(J130,1),Sublevels!$L$2:$M$21,2), "")</f>
        <v>Elite</v>
      </c>
      <c r="M130" s="16">
        <v>14</v>
      </c>
      <c r="N130" s="12">
        <f t="shared" si="30"/>
        <v>20.204124851370931</v>
      </c>
      <c r="O130" s="13" t="str">
        <f>IF(N130&lt;&gt;"", VLOOKUP(ROUNDDOWN(N130,1),Sublevels!$L$2:$M$21,2), "")</f>
        <v>Elite</v>
      </c>
      <c r="Q130" s="16">
        <v>14</v>
      </c>
      <c r="R130" s="12">
        <f t="shared" si="31"/>
        <v>16.041783194146465</v>
      </c>
      <c r="S130" s="13" t="str">
        <f>IF(R130&lt;&gt;"", VLOOKUP(ROUNDDOWN(R130,1),Sublevels!$L$2:$M$21,2), "")</f>
        <v>Exquisite</v>
      </c>
      <c r="U130" s="16">
        <v>14</v>
      </c>
      <c r="V130" s="12">
        <f t="shared" si="32"/>
        <v>20.500000000000007</v>
      </c>
      <c r="W130" s="13" t="str">
        <f>IF(V130&lt;&gt;"", VLOOKUP(ROUNDDOWN(V130,1),Sublevels!$L$2:$M$11,2), "")</f>
        <v>Superb</v>
      </c>
    </row>
    <row r="131" spans="1:23" ht="15.75" x14ac:dyDescent="0.25">
      <c r="A131" s="16">
        <v>15</v>
      </c>
      <c r="B131" s="12">
        <f t="shared" si="33"/>
        <v>15.973540523054398</v>
      </c>
      <c r="C131" s="13" t="str">
        <f>IF(B131&lt;&gt;"", VLOOKUP(ROUNDDOWN(B131,1),Sublevels!$L$2:$M$21,2), "")</f>
        <v>Sensational</v>
      </c>
      <c r="D131" s="18"/>
      <c r="E131" s="16">
        <v>15</v>
      </c>
      <c r="F131" s="12">
        <f t="shared" si="34"/>
        <v>14.983518725233358</v>
      </c>
      <c r="G131" s="13" t="str">
        <f>IF(F131&lt;&gt;"", VLOOKUP(ROUNDDOWN(F131,1),Sublevels!$L$2:$M$21,2), "")</f>
        <v>Exceptional</v>
      </c>
      <c r="H131" s="22"/>
      <c r="I131" s="16">
        <v>15</v>
      </c>
      <c r="J131" s="12">
        <f t="shared" si="35"/>
        <v>20.37653864447438</v>
      </c>
      <c r="K131" s="13" t="str">
        <f>IF(J131&lt;&gt;"", VLOOKUP(ROUNDDOWN(J131,1),Sublevels!$L$2:$M$21,2), "")</f>
        <v>Elite</v>
      </c>
      <c r="M131" s="16">
        <v>15</v>
      </c>
      <c r="N131" s="12">
        <f t="shared" si="30"/>
        <v>20.37653864447438</v>
      </c>
      <c r="O131" s="13" t="str">
        <f>IF(N131&lt;&gt;"", VLOOKUP(ROUNDDOWN(N131,1),Sublevels!$L$2:$M$21,2), "")</f>
        <v>Elite</v>
      </c>
      <c r="Q131" s="16">
        <v>15</v>
      </c>
      <c r="R131" s="12">
        <f t="shared" si="31"/>
        <v>16.127990090698187</v>
      </c>
      <c r="S131" s="13" t="str">
        <f>IF(R131&lt;&gt;"", VLOOKUP(ROUNDDOWN(R131,1),Sublevels!$L$2:$M$21,2), "")</f>
        <v>Exquisite</v>
      </c>
      <c r="U131" s="16">
        <v>15</v>
      </c>
      <c r="V131" s="12">
        <f t="shared" si="32"/>
        <v>20.666666666666675</v>
      </c>
      <c r="W131" s="13" t="str">
        <f>IF(V131&lt;&gt;"", VLOOKUP(ROUNDDOWN(V131,1),Sublevels!$L$2:$M$11,2), "")</f>
        <v>Superb</v>
      </c>
    </row>
    <row r="132" spans="1:23" ht="15.75" x14ac:dyDescent="0.25">
      <c r="A132" s="16">
        <v>16</v>
      </c>
      <c r="B132" s="12">
        <f t="shared" si="33"/>
        <v>16.061259821300013</v>
      </c>
      <c r="C132" s="13" t="str">
        <f>IF(B132&lt;&gt;"", VLOOKUP(ROUNDDOWN(B132,1),Sublevels!$L$2:$M$21,2), "")</f>
        <v>Exquisite</v>
      </c>
      <c r="D132" s="18"/>
      <c r="E132" s="16">
        <v>16</v>
      </c>
      <c r="F132" s="12">
        <f t="shared" si="34"/>
        <v>15.061643725233358</v>
      </c>
      <c r="G132" s="13" t="str">
        <f>IF(F132&lt;&gt;"", VLOOKUP(ROUNDDOWN(F132,1),Sublevels!$L$2:$M$21,2), "")</f>
        <v>Sensational</v>
      </c>
      <c r="H132" s="22"/>
      <c r="I132" s="16">
        <v>16</v>
      </c>
      <c r="J132" s="12">
        <f t="shared" si="35"/>
        <v>20.548952437577828</v>
      </c>
      <c r="K132" s="13" t="str">
        <f>IF(J132&lt;&gt;"", VLOOKUP(ROUNDDOWN(J132,1),Sublevels!$L$2:$M$21,2), "")</f>
        <v>Elite</v>
      </c>
      <c r="M132" s="16">
        <v>16</v>
      </c>
      <c r="N132" s="12">
        <f t="shared" si="30"/>
        <v>20.548952437577828</v>
      </c>
      <c r="O132" s="13" t="str">
        <f>IF(N132&lt;&gt;"", VLOOKUP(ROUNDDOWN(N132,1),Sublevels!$L$2:$M$21,2), "")</f>
        <v>Elite</v>
      </c>
      <c r="Q132" s="16">
        <v>16</v>
      </c>
      <c r="R132" s="12">
        <f t="shared" si="31"/>
        <v>16.21419698724991</v>
      </c>
      <c r="S132" s="13" t="str">
        <f>IF(R132&lt;&gt;"", VLOOKUP(ROUNDDOWN(R132,1),Sublevels!$L$2:$M$21,2), "")</f>
        <v>Exquisite</v>
      </c>
      <c r="U132" s="16">
        <v>16</v>
      </c>
      <c r="V132" s="12">
        <f t="shared" si="32"/>
        <v>20.833333333333343</v>
      </c>
      <c r="W132" s="13" t="str">
        <f>IF(V132&lt;&gt;"", VLOOKUP(ROUNDDOWN(V132,1),Sublevels!$L$2:$M$11,2), "")</f>
        <v>Superb</v>
      </c>
    </row>
    <row r="134" spans="1:23" ht="15.75" x14ac:dyDescent="0.25">
      <c r="A134" s="33">
        <f>A112+1</f>
        <v>8</v>
      </c>
      <c r="B134" s="27">
        <f>B112+1</f>
        <v>23</v>
      </c>
      <c r="C134" s="24"/>
      <c r="D134" s="24"/>
      <c r="E134" s="33">
        <f>E112+1</f>
        <v>8</v>
      </c>
      <c r="F134" s="27">
        <f>F112+1</f>
        <v>23</v>
      </c>
      <c r="G134" s="24"/>
      <c r="H134" s="25"/>
    </row>
    <row r="135" spans="1:23" x14ac:dyDescent="0.25">
      <c r="A135" s="13" t="s">
        <v>73</v>
      </c>
      <c r="B135" s="15">
        <v>3</v>
      </c>
      <c r="C135" s="24"/>
      <c r="D135" s="24"/>
      <c r="E135" s="13" t="s">
        <v>73</v>
      </c>
      <c r="F135" s="15">
        <v>2</v>
      </c>
      <c r="G135" s="24"/>
      <c r="H135" s="25"/>
      <c r="I135" s="13" t="s">
        <v>73</v>
      </c>
      <c r="J135" s="15" t="s">
        <v>75</v>
      </c>
      <c r="K135" s="24"/>
      <c r="M135" s="13" t="s">
        <v>73</v>
      </c>
      <c r="N135" s="15" t="s">
        <v>75</v>
      </c>
      <c r="O135" s="24"/>
      <c r="Q135" s="13" t="s">
        <v>73</v>
      </c>
      <c r="R135" s="15">
        <v>1</v>
      </c>
      <c r="S135" s="24"/>
      <c r="U135" s="13" t="s">
        <v>73</v>
      </c>
      <c r="V135" s="15">
        <v>1</v>
      </c>
      <c r="W135" s="24"/>
    </row>
    <row r="136" spans="1:23" x14ac:dyDescent="0.25">
      <c r="A136" s="13" t="s">
        <v>95</v>
      </c>
      <c r="B136" s="23">
        <f>B132</f>
        <v>16.061259821300013</v>
      </c>
      <c r="C136" s="24"/>
      <c r="D136" s="24"/>
      <c r="E136" s="13" t="s">
        <v>95</v>
      </c>
      <c r="F136" s="23">
        <f>F132</f>
        <v>15.061643725233358</v>
      </c>
      <c r="G136" s="24"/>
      <c r="H136" s="25"/>
      <c r="I136" s="13" t="s">
        <v>95</v>
      </c>
      <c r="J136" s="23">
        <f>J132</f>
        <v>20.548952437577828</v>
      </c>
      <c r="K136" s="24"/>
      <c r="M136" s="13" t="s">
        <v>95</v>
      </c>
      <c r="N136" s="23">
        <f>N132</f>
        <v>20.548952437577828</v>
      </c>
      <c r="O136" s="24"/>
      <c r="Q136" s="13" t="s">
        <v>95</v>
      </c>
      <c r="R136" s="23">
        <f>R132</f>
        <v>16.21419698724991</v>
      </c>
      <c r="S136" s="24"/>
      <c r="U136" s="13" t="s">
        <v>95</v>
      </c>
      <c r="V136" s="23">
        <f>V132</f>
        <v>20.833333333333343</v>
      </c>
      <c r="W136" s="24"/>
    </row>
    <row r="137" spans="1:23" x14ac:dyDescent="0.25">
      <c r="A137" s="13" t="s">
        <v>4</v>
      </c>
      <c r="B137" s="32">
        <f>1/VLOOKUP(B135,Sublevels!A$4:H$6,A134)</f>
        <v>7.9365079365079361E-2</v>
      </c>
      <c r="C137" s="24"/>
      <c r="D137" s="24"/>
      <c r="E137" s="13" t="s">
        <v>4</v>
      </c>
      <c r="F137" s="32">
        <f>1/VLOOKUP(F135,Sublevels!A$4:H$6,A134)</f>
        <v>7.0921985815602842E-2</v>
      </c>
      <c r="G137" s="24"/>
      <c r="H137" s="25"/>
      <c r="I137" s="13" t="s">
        <v>4</v>
      </c>
      <c r="J137" s="32">
        <f>1/VLOOKUP(J135,Sublevels!$A$17:$H$19,$A134)</f>
        <v>0.17857142857142858</v>
      </c>
      <c r="K137" s="24"/>
      <c r="M137" s="13" t="s">
        <v>4</v>
      </c>
      <c r="N137" s="32">
        <f>1/VLOOKUP(N135,Sublevels!$A$17:$H$19,$A134)</f>
        <v>0.17857142857142858</v>
      </c>
      <c r="O137" s="24"/>
      <c r="Q137" s="13" t="s">
        <v>4</v>
      </c>
      <c r="R137" s="32">
        <f>1/VLOOKUP(R135,Sublevels!$A$29:$H$30,$A134)</f>
        <v>7.874015748031496E-2</v>
      </c>
      <c r="S137" s="24"/>
      <c r="U137" s="13" t="s">
        <v>4</v>
      </c>
      <c r="V137" s="32">
        <f>1/VLOOKUP(V135,Sublevels!$A$23:$H$24,$A134)</f>
        <v>0.16666666666666666</v>
      </c>
      <c r="W137" s="24"/>
    </row>
    <row r="138" spans="1:23" x14ac:dyDescent="0.25">
      <c r="B138" s="5"/>
      <c r="C138" s="24"/>
      <c r="D138" s="24"/>
      <c r="F138" s="5"/>
      <c r="G138" s="24"/>
      <c r="H138" s="25"/>
      <c r="J138" s="5"/>
      <c r="K138" s="24"/>
      <c r="N138" s="5"/>
      <c r="O138" s="24"/>
      <c r="R138" s="5"/>
      <c r="S138" s="24"/>
      <c r="V138" s="5"/>
      <c r="W138" s="24"/>
    </row>
    <row r="139" spans="1:23" ht="15.75" x14ac:dyDescent="0.25">
      <c r="A139" s="16">
        <v>1</v>
      </c>
      <c r="B139" s="12">
        <f>B136+B137</f>
        <v>16.140624900665092</v>
      </c>
      <c r="C139" s="13" t="str">
        <f>IF(B139&lt;&gt;"", VLOOKUP(ROUNDDOWN(B139,1),Sublevels!$L$2:$M$21,2), "")</f>
        <v>Exquisite</v>
      </c>
      <c r="D139" s="18"/>
      <c r="E139" s="16">
        <v>1</v>
      </c>
      <c r="F139" s="12">
        <f>F136+F137</f>
        <v>15.132565711048962</v>
      </c>
      <c r="G139" s="13" t="str">
        <f>IF(F139&lt;&gt;"", VLOOKUP(ROUNDDOWN(F139,1),Sublevels!$L$2:$M$21,2), "")</f>
        <v>Sensational</v>
      </c>
      <c r="H139" s="22"/>
      <c r="I139" s="16">
        <v>1</v>
      </c>
      <c r="J139" s="12">
        <f>J136+J137</f>
        <v>20.727523866149255</v>
      </c>
      <c r="K139" s="13" t="str">
        <f>IF(J139&lt;&gt;"", VLOOKUP(ROUNDDOWN(J139,1),Sublevels!$L$2:$M$21,2), "")</f>
        <v>Elite</v>
      </c>
      <c r="M139" s="16">
        <v>1</v>
      </c>
      <c r="N139" s="12">
        <f>N136+N137</f>
        <v>20.727523866149255</v>
      </c>
      <c r="O139" s="13" t="str">
        <f>IF(N139&lt;&gt;"", VLOOKUP(ROUNDDOWN(N139,1),Sublevels!$L$2:$M$21,2), "")</f>
        <v>Elite</v>
      </c>
      <c r="Q139" s="16">
        <v>1</v>
      </c>
      <c r="R139" s="12">
        <f>R136+R137</f>
        <v>16.292937144730224</v>
      </c>
      <c r="S139" s="13" t="str">
        <f>IF(R139&lt;&gt;"", VLOOKUP(ROUNDDOWN(R139,1),Sublevels!$L$2:$M$21,2), "")</f>
        <v>Exquisite</v>
      </c>
      <c r="U139" s="16">
        <v>1</v>
      </c>
      <c r="V139" s="12">
        <f>V136+V137</f>
        <v>21.000000000000011</v>
      </c>
      <c r="W139" s="13" t="str">
        <f>IF(V139&lt;&gt;"", VLOOKUP(ROUNDDOWN(V139,1),Sublevels!$L$2:$M$11,2), "")</f>
        <v>Superb</v>
      </c>
    </row>
    <row r="140" spans="1:23" ht="15.75" x14ac:dyDescent="0.25">
      <c r="A140" s="16">
        <v>2</v>
      </c>
      <c r="B140" s="12">
        <f t="shared" ref="B140:B146" si="36">B139+B$137</f>
        <v>16.219989980030171</v>
      </c>
      <c r="C140" s="13" t="str">
        <f>IF(B140&lt;&gt;"", VLOOKUP(ROUNDDOWN(B140,1),Sublevels!$L$2:$M$21,2), "")</f>
        <v>Exquisite</v>
      </c>
      <c r="D140" s="18"/>
      <c r="E140" s="16">
        <v>2</v>
      </c>
      <c r="F140" s="12">
        <f>F139+F$137</f>
        <v>15.203487696864565</v>
      </c>
      <c r="G140" s="13" t="str">
        <f>IF(F140&lt;&gt;"", VLOOKUP(ROUNDDOWN(F140,1),Sublevels!$L$2:$M$21,2), "")</f>
        <v>Sensational</v>
      </c>
      <c r="H140" s="22"/>
      <c r="I140" s="16">
        <v>2</v>
      </c>
      <c r="J140" s="12">
        <f>J139+J$137</f>
        <v>20.906095294720682</v>
      </c>
      <c r="K140" s="13" t="str">
        <f>IF(J140&lt;&gt;"", VLOOKUP(ROUNDDOWN(J140,1),Sublevels!$L$2:$M$21,2), "")</f>
        <v>Elite</v>
      </c>
      <c r="M140" s="16">
        <v>2</v>
      </c>
      <c r="N140" s="12">
        <f t="shared" ref="N140:N154" si="37">N139+N$137</f>
        <v>20.906095294720682</v>
      </c>
      <c r="O140" s="13" t="str">
        <f>IF(N140&lt;&gt;"", VLOOKUP(ROUNDDOWN(N140,1),Sublevels!$L$2:$M$21,2), "")</f>
        <v>Elite</v>
      </c>
      <c r="Q140" s="16">
        <v>2</v>
      </c>
      <c r="R140" s="12">
        <f t="shared" ref="R140:R154" si="38">R139+R$137</f>
        <v>16.371677302210539</v>
      </c>
      <c r="S140" s="13" t="str">
        <f>IF(R140&lt;&gt;"", VLOOKUP(ROUNDDOWN(R140,1),Sublevels!$L$2:$M$21,2), "")</f>
        <v>Exquisite</v>
      </c>
      <c r="U140" s="16">
        <v>2</v>
      </c>
      <c r="V140" s="12">
        <f t="shared" ref="V140:V154" si="39">V139+V$137</f>
        <v>21.166666666666679</v>
      </c>
      <c r="W140" s="13" t="str">
        <f>IF(V140&lt;&gt;"", VLOOKUP(ROUNDDOWN(V140,1),Sublevels!$L$2:$M$11,2), "")</f>
        <v>Superb</v>
      </c>
    </row>
    <row r="141" spans="1:23" ht="15.75" x14ac:dyDescent="0.25">
      <c r="A141" s="16">
        <v>3</v>
      </c>
      <c r="B141" s="12">
        <f t="shared" si="36"/>
        <v>16.29935505939525</v>
      </c>
      <c r="C141" s="13" t="str">
        <f>IF(B141&lt;&gt;"", VLOOKUP(ROUNDDOWN(B141,1),Sublevels!$L$2:$M$21,2), "")</f>
        <v>Exquisite</v>
      </c>
      <c r="D141" s="18"/>
      <c r="E141" s="16">
        <v>3</v>
      </c>
      <c r="F141" s="12">
        <f t="shared" ref="F141" si="40">F140+F$137</f>
        <v>15.274409682680169</v>
      </c>
      <c r="G141" s="13" t="str">
        <f>IF(F141&lt;&gt;"", VLOOKUP(ROUNDDOWN(F141,1),Sublevels!$L$2:$M$21,2), "")</f>
        <v>Sensational</v>
      </c>
      <c r="H141" s="22"/>
      <c r="I141" s="16">
        <v>3</v>
      </c>
      <c r="J141" s="12">
        <f t="shared" ref="J141:J154" si="41">J140+J$137</f>
        <v>21.084666723292109</v>
      </c>
      <c r="K141" s="13" t="str">
        <f>IF(J141&lt;&gt;"", VLOOKUP(ROUNDDOWN(J141,1),Sublevels!$L$2:$M$21,2), "")</f>
        <v>Elite</v>
      </c>
      <c r="M141" s="16">
        <v>3</v>
      </c>
      <c r="N141" s="12">
        <f t="shared" si="37"/>
        <v>21.084666723292109</v>
      </c>
      <c r="O141" s="13" t="str">
        <f>IF(N141&lt;&gt;"", VLOOKUP(ROUNDDOWN(N141,1),Sublevels!$L$2:$M$21,2), "")</f>
        <v>Elite</v>
      </c>
      <c r="Q141" s="16">
        <v>3</v>
      </c>
      <c r="R141" s="12">
        <f t="shared" si="38"/>
        <v>16.450417459690854</v>
      </c>
      <c r="S141" s="13" t="str">
        <f>IF(R141&lt;&gt;"", VLOOKUP(ROUNDDOWN(R141,1),Sublevels!$L$2:$M$21,2), "")</f>
        <v>Exquisite</v>
      </c>
      <c r="U141" s="16">
        <v>3</v>
      </c>
      <c r="V141" s="12">
        <f t="shared" si="39"/>
        <v>21.333333333333346</v>
      </c>
      <c r="W141" s="13" t="str">
        <f>IF(V141&lt;&gt;"", VLOOKUP(ROUNDDOWN(V141,1),Sublevels!$L$2:$M$11,2), "")</f>
        <v>Superb</v>
      </c>
    </row>
    <row r="142" spans="1:23" ht="15.75" x14ac:dyDescent="0.25">
      <c r="A142" s="16">
        <v>4</v>
      </c>
      <c r="B142" s="12">
        <f t="shared" si="36"/>
        <v>16.378720138760329</v>
      </c>
      <c r="C142" s="13" t="str">
        <f>IF(B142&lt;&gt;"", VLOOKUP(ROUNDDOWN(B142,1),Sublevels!$L$2:$M$21,2), "")</f>
        <v>Exquisite</v>
      </c>
      <c r="D142" s="18"/>
      <c r="E142" s="16">
        <v>4</v>
      </c>
      <c r="F142" s="12">
        <f>F141+F$137</f>
        <v>15.345331668495772</v>
      </c>
      <c r="G142" s="13" t="str">
        <f>IF(F142&lt;&gt;"", VLOOKUP(ROUNDDOWN(F142,1),Sublevels!$L$2:$M$21,2), "")</f>
        <v>Sensational</v>
      </c>
      <c r="H142" s="22"/>
      <c r="I142" s="16">
        <v>4</v>
      </c>
      <c r="J142" s="12">
        <f>J141+J$137</f>
        <v>21.263238151863536</v>
      </c>
      <c r="K142" s="13" t="str">
        <f>IF(J142&lt;&gt;"", VLOOKUP(ROUNDDOWN(J142,1),Sublevels!$L$2:$M$21,2), "")</f>
        <v>Elite</v>
      </c>
      <c r="M142" s="16">
        <v>4</v>
      </c>
      <c r="N142" s="12">
        <f t="shared" si="37"/>
        <v>21.263238151863536</v>
      </c>
      <c r="O142" s="13" t="str">
        <f>IF(N142&lt;&gt;"", VLOOKUP(ROUNDDOWN(N142,1),Sublevels!$L$2:$M$21,2), "")</f>
        <v>Elite</v>
      </c>
      <c r="Q142" s="16">
        <v>4</v>
      </c>
      <c r="R142" s="12">
        <f t="shared" si="38"/>
        <v>16.529157617171169</v>
      </c>
      <c r="S142" s="13" t="str">
        <f>IF(R142&lt;&gt;"", VLOOKUP(ROUNDDOWN(R142,1),Sublevels!$L$2:$M$21,2), "")</f>
        <v>Exquisite</v>
      </c>
      <c r="U142" s="16">
        <v>4</v>
      </c>
      <c r="V142" s="12">
        <f t="shared" si="39"/>
        <v>21.500000000000014</v>
      </c>
      <c r="W142" s="13" t="str">
        <f>IF(V142&lt;&gt;"", VLOOKUP(ROUNDDOWN(V142,1),Sublevels!$L$2:$M$11,2), "")</f>
        <v>Superb</v>
      </c>
    </row>
    <row r="143" spans="1:23" ht="15.75" x14ac:dyDescent="0.25">
      <c r="A143" s="16">
        <v>5</v>
      </c>
      <c r="B143" s="12">
        <f t="shared" si="36"/>
        <v>16.458085218125408</v>
      </c>
      <c r="C143" s="13" t="str">
        <f>IF(B143&lt;&gt;"", VLOOKUP(ROUNDDOWN(B143,1),Sublevels!$L$2:$M$21,2), "")</f>
        <v>Exquisite</v>
      </c>
      <c r="D143" s="18"/>
      <c r="E143" s="16">
        <v>5</v>
      </c>
      <c r="F143" s="12">
        <f>F142+F$137</f>
        <v>15.416253654311376</v>
      </c>
      <c r="G143" s="13" t="str">
        <f>IF(F143&lt;&gt;"", VLOOKUP(ROUNDDOWN(F143,1),Sublevels!$L$2:$M$21,2), "")</f>
        <v>Sensational</v>
      </c>
      <c r="H143" s="22"/>
      <c r="I143" s="16">
        <v>5</v>
      </c>
      <c r="J143" s="12">
        <f>J142+J$137</f>
        <v>21.441809580434963</v>
      </c>
      <c r="K143" s="13" t="str">
        <f>IF(J143&lt;&gt;"", VLOOKUP(ROUNDDOWN(J143,1),Sublevels!$L$2:$M$21,2), "")</f>
        <v>Elite</v>
      </c>
      <c r="M143" s="16">
        <v>5</v>
      </c>
      <c r="N143" s="12">
        <f t="shared" si="37"/>
        <v>21.441809580434963</v>
      </c>
      <c r="O143" s="13" t="str">
        <f>IF(N143&lt;&gt;"", VLOOKUP(ROUNDDOWN(N143,1),Sublevels!$L$2:$M$21,2), "")</f>
        <v>Elite</v>
      </c>
      <c r="Q143" s="16">
        <v>5</v>
      </c>
      <c r="R143" s="12">
        <f t="shared" si="38"/>
        <v>16.607897774651484</v>
      </c>
      <c r="S143" s="13" t="str">
        <f>IF(R143&lt;&gt;"", VLOOKUP(ROUNDDOWN(R143,1),Sublevels!$L$2:$M$21,2), "")</f>
        <v>Exquisite</v>
      </c>
      <c r="U143" s="16">
        <v>5</v>
      </c>
      <c r="V143" s="12">
        <f t="shared" si="39"/>
        <v>21.666666666666682</v>
      </c>
      <c r="W143" s="13" t="str">
        <f>IF(V143&lt;&gt;"", VLOOKUP(ROUNDDOWN(V143,1),Sublevels!$L$2:$M$11,2), "")</f>
        <v>Superb</v>
      </c>
    </row>
    <row r="144" spans="1:23" ht="15.75" x14ac:dyDescent="0.25">
      <c r="A144" s="16">
        <v>6</v>
      </c>
      <c r="B144" s="12">
        <f t="shared" si="36"/>
        <v>16.537450297490487</v>
      </c>
      <c r="C144" s="13" t="str">
        <f>IF(B144&lt;&gt;"", VLOOKUP(ROUNDDOWN(B144,1),Sublevels!$L$2:$M$21,2), "")</f>
        <v>Exquisite</v>
      </c>
      <c r="D144" s="18"/>
      <c r="E144" s="16">
        <v>6</v>
      </c>
      <c r="F144" s="12">
        <f>F143+F$137</f>
        <v>15.48717564012698</v>
      </c>
      <c r="G144" s="13" t="str">
        <f>IF(F144&lt;&gt;"", VLOOKUP(ROUNDDOWN(F144,1),Sublevels!$L$2:$M$21,2), "")</f>
        <v>Sensational</v>
      </c>
      <c r="H144" s="22"/>
      <c r="I144" s="16">
        <v>6</v>
      </c>
      <c r="J144" s="12">
        <f>J143+J$137</f>
        <v>21.62038100900639</v>
      </c>
      <c r="K144" s="13" t="str">
        <f>IF(J144&lt;&gt;"", VLOOKUP(ROUNDDOWN(J144,1),Sublevels!$L$2:$M$21,2), "")</f>
        <v>Elite</v>
      </c>
      <c r="M144" s="16">
        <v>6</v>
      </c>
      <c r="N144" s="12">
        <f t="shared" si="37"/>
        <v>21.62038100900639</v>
      </c>
      <c r="O144" s="13" t="str">
        <f>IF(N144&lt;&gt;"", VLOOKUP(ROUNDDOWN(N144,1),Sublevels!$L$2:$M$21,2), "")</f>
        <v>Elite</v>
      </c>
      <c r="Q144" s="16">
        <v>6</v>
      </c>
      <c r="R144" s="12">
        <f t="shared" si="38"/>
        <v>16.686637932131799</v>
      </c>
      <c r="S144" s="13" t="str">
        <f>IF(R144&lt;&gt;"", VLOOKUP(ROUNDDOWN(R144,1),Sublevels!$L$2:$M$21,2), "")</f>
        <v>Exquisite</v>
      </c>
      <c r="U144" s="16">
        <v>6</v>
      </c>
      <c r="V144" s="12">
        <f t="shared" si="39"/>
        <v>21.83333333333335</v>
      </c>
      <c r="W144" s="13" t="str">
        <f>IF(V144&lt;&gt;"", VLOOKUP(ROUNDDOWN(V144,1),Sublevels!$L$2:$M$11,2), "")</f>
        <v>Superb</v>
      </c>
    </row>
    <row r="145" spans="1:23" ht="15.75" x14ac:dyDescent="0.25">
      <c r="A145" s="16">
        <v>7</v>
      </c>
      <c r="B145" s="12">
        <f t="shared" si="36"/>
        <v>16.616815376855566</v>
      </c>
      <c r="C145" s="13" t="str">
        <f>IF(B145&lt;&gt;"", VLOOKUP(ROUNDDOWN(B145,1),Sublevels!$L$2:$M$21,2), "")</f>
        <v>Exquisite</v>
      </c>
      <c r="D145" s="18"/>
      <c r="E145" s="16">
        <v>7</v>
      </c>
      <c r="F145" s="12">
        <f>F144+F$137</f>
        <v>15.558097625942583</v>
      </c>
      <c r="G145" s="13" t="str">
        <f>IF(F145&lt;&gt;"", VLOOKUP(ROUNDDOWN(F145,1),Sublevels!$L$2:$M$21,2), "")</f>
        <v>Sensational</v>
      </c>
      <c r="H145" s="22"/>
      <c r="I145" s="16">
        <v>7</v>
      </c>
      <c r="J145" s="12">
        <f t="shared" si="41"/>
        <v>21.798952437577817</v>
      </c>
      <c r="K145" s="13" t="str">
        <f>IF(J145&lt;&gt;"", VLOOKUP(ROUNDDOWN(J145,1),Sublevels!$L$2:$M$21,2), "")</f>
        <v>Elite</v>
      </c>
      <c r="M145" s="16">
        <v>7</v>
      </c>
      <c r="N145" s="12">
        <f t="shared" si="37"/>
        <v>21.798952437577817</v>
      </c>
      <c r="O145" s="13" t="str">
        <f>IF(N145&lt;&gt;"", VLOOKUP(ROUNDDOWN(N145,1),Sublevels!$L$2:$M$21,2), "")</f>
        <v>Elite</v>
      </c>
      <c r="Q145" s="16">
        <v>7</v>
      </c>
      <c r="R145" s="12">
        <f t="shared" si="38"/>
        <v>16.765378089612113</v>
      </c>
      <c r="S145" s="13" t="str">
        <f>IF(R145&lt;&gt;"", VLOOKUP(ROUNDDOWN(R145,1),Sublevels!$L$2:$M$21,2), "")</f>
        <v>Exquisite</v>
      </c>
      <c r="U145" s="16">
        <v>7</v>
      </c>
      <c r="V145" s="12">
        <f t="shared" si="39"/>
        <v>22.000000000000018</v>
      </c>
      <c r="W145" s="13" t="str">
        <f>IF(V145&lt;&gt;"", VLOOKUP(ROUNDDOWN(V145,1),Sublevels!$L$2:$M$11,2), "")</f>
        <v>Superb</v>
      </c>
    </row>
    <row r="146" spans="1:23" ht="15.75" x14ac:dyDescent="0.25">
      <c r="A146" s="16">
        <v>8</v>
      </c>
      <c r="B146" s="12">
        <f t="shared" si="36"/>
        <v>16.696180456220645</v>
      </c>
      <c r="C146" s="13" t="str">
        <f>IF(B146&lt;&gt;"", VLOOKUP(ROUNDDOWN(B146,1),Sublevels!$L$2:$M$21,2), "")</f>
        <v>Exquisite</v>
      </c>
      <c r="D146" s="18"/>
      <c r="E146" s="16">
        <v>8</v>
      </c>
      <c r="F146" s="12">
        <f>F145+F$137</f>
        <v>15.629019611758187</v>
      </c>
      <c r="G146" s="13" t="str">
        <f>IF(F146&lt;&gt;"", VLOOKUP(ROUNDDOWN(F146,1),Sublevels!$L$2:$M$21,2), "")</f>
        <v>Sensational</v>
      </c>
      <c r="H146" s="22"/>
      <c r="I146" s="16">
        <v>8</v>
      </c>
      <c r="J146" s="12">
        <f t="shared" si="41"/>
        <v>21.977523866149244</v>
      </c>
      <c r="K146" s="13" t="str">
        <f>IF(J146&lt;&gt;"", VLOOKUP(ROUNDDOWN(J146,1),Sublevels!$L$2:$M$21,2), "")</f>
        <v>Elite</v>
      </c>
      <c r="M146" s="16">
        <v>8</v>
      </c>
      <c r="N146" s="12">
        <f t="shared" si="37"/>
        <v>21.977523866149244</v>
      </c>
      <c r="O146" s="13" t="str">
        <f>IF(N146&lt;&gt;"", VLOOKUP(ROUNDDOWN(N146,1),Sublevels!$L$2:$M$21,2), "")</f>
        <v>Elite</v>
      </c>
      <c r="Q146" s="16">
        <v>8</v>
      </c>
      <c r="R146" s="12">
        <f t="shared" si="38"/>
        <v>16.844118247092428</v>
      </c>
      <c r="S146" s="13" t="str">
        <f>IF(R146&lt;&gt;"", VLOOKUP(ROUNDDOWN(R146,1),Sublevels!$L$2:$M$21,2), "")</f>
        <v>Exquisite</v>
      </c>
      <c r="U146" s="16">
        <v>8</v>
      </c>
      <c r="V146" s="12">
        <f t="shared" si="39"/>
        <v>22.166666666666686</v>
      </c>
      <c r="W146" s="13" t="str">
        <f>IF(V146&lt;&gt;"", VLOOKUP(ROUNDDOWN(V146,1),Sublevels!$L$2:$M$11,2), "")</f>
        <v>Superb</v>
      </c>
    </row>
    <row r="147" spans="1:23" ht="15.75" x14ac:dyDescent="0.25">
      <c r="A147" s="16">
        <v>9</v>
      </c>
      <c r="B147" s="12">
        <f t="shared" ref="B147:B154" si="42">B146+B$137</f>
        <v>16.775545535585724</v>
      </c>
      <c r="C147" s="13" t="str">
        <f>IF(B147&lt;&gt;"", VLOOKUP(ROUNDDOWN(B147,1),Sublevels!$L$2:$M$21,2), "")</f>
        <v>Exquisite</v>
      </c>
      <c r="D147" s="18"/>
      <c r="E147" s="16">
        <v>9</v>
      </c>
      <c r="F147" s="12">
        <f t="shared" ref="F147:F154" si="43">F146+F$137</f>
        <v>15.69994159757379</v>
      </c>
      <c r="G147" s="13" t="str">
        <f>IF(F147&lt;&gt;"", VLOOKUP(ROUNDDOWN(F147,1),Sublevels!$L$2:$M$21,2), "")</f>
        <v>Sensational</v>
      </c>
      <c r="H147" s="22"/>
      <c r="I147" s="16">
        <v>9</v>
      </c>
      <c r="J147" s="12">
        <f t="shared" si="41"/>
        <v>22.156095294720672</v>
      </c>
      <c r="K147" s="13" t="str">
        <f>IF(J147&lt;&gt;"", VLOOKUP(ROUNDDOWN(J147,1),Sublevels!$L$2:$M$21,2), "")</f>
        <v>Elite</v>
      </c>
      <c r="M147" s="16">
        <v>9</v>
      </c>
      <c r="N147" s="12">
        <f t="shared" si="37"/>
        <v>22.156095294720672</v>
      </c>
      <c r="O147" s="13" t="str">
        <f>IF(N147&lt;&gt;"", VLOOKUP(ROUNDDOWN(N147,1),Sublevels!$L$2:$M$21,2), "")</f>
        <v>Elite</v>
      </c>
      <c r="Q147" s="16">
        <v>9</v>
      </c>
      <c r="R147" s="12">
        <f t="shared" si="38"/>
        <v>16.922858404572743</v>
      </c>
      <c r="S147" s="13" t="str">
        <f>IF(R147&lt;&gt;"", VLOOKUP(ROUNDDOWN(R147,1),Sublevels!$L$2:$M$21,2), "")</f>
        <v>Exquisite</v>
      </c>
      <c r="U147" s="16">
        <v>9</v>
      </c>
      <c r="V147" s="12">
        <f t="shared" si="39"/>
        <v>22.333333333333353</v>
      </c>
      <c r="W147" s="13" t="str">
        <f>IF(V147&lt;&gt;"", VLOOKUP(ROUNDDOWN(V147,1),Sublevels!$L$2:$M$11,2), "")</f>
        <v>Superb</v>
      </c>
    </row>
    <row r="148" spans="1:23" ht="15.75" x14ac:dyDescent="0.25">
      <c r="A148" s="16">
        <v>10</v>
      </c>
      <c r="B148" s="12">
        <f t="shared" si="42"/>
        <v>16.854910614950803</v>
      </c>
      <c r="C148" s="13" t="str">
        <f>IF(B148&lt;&gt;"", VLOOKUP(ROUNDDOWN(B148,1),Sublevels!$L$2:$M$21,2), "")</f>
        <v>Exquisite</v>
      </c>
      <c r="D148" s="18"/>
      <c r="E148" s="16">
        <v>10</v>
      </c>
      <c r="F148" s="12">
        <f t="shared" si="43"/>
        <v>15.770863583389394</v>
      </c>
      <c r="G148" s="13" t="str">
        <f>IF(F148&lt;&gt;"", VLOOKUP(ROUNDDOWN(F148,1),Sublevels!$L$2:$M$21,2), "")</f>
        <v>Sensational</v>
      </c>
      <c r="H148" s="22"/>
      <c r="I148" s="16">
        <v>10</v>
      </c>
      <c r="J148" s="12">
        <f t="shared" si="41"/>
        <v>22.334666723292099</v>
      </c>
      <c r="K148" s="13" t="str">
        <f>IF(J148&lt;&gt;"", VLOOKUP(ROUNDDOWN(J148,1),Sublevels!$L$2:$M$21,2), "")</f>
        <v>Elite</v>
      </c>
      <c r="M148" s="16">
        <v>10</v>
      </c>
      <c r="N148" s="12">
        <f t="shared" si="37"/>
        <v>22.334666723292099</v>
      </c>
      <c r="O148" s="13" t="str">
        <f>IF(N148&lt;&gt;"", VLOOKUP(ROUNDDOWN(N148,1),Sublevels!$L$2:$M$21,2), "")</f>
        <v>Elite</v>
      </c>
      <c r="Q148" s="16">
        <v>10</v>
      </c>
      <c r="R148" s="12">
        <f t="shared" si="38"/>
        <v>17.001598562053058</v>
      </c>
      <c r="S148" s="13" t="str">
        <f>IF(R148&lt;&gt;"", VLOOKUP(ROUNDDOWN(R148,1),Sublevels!$L$2:$M$21,2), "")</f>
        <v>Masterful</v>
      </c>
      <c r="U148" s="16">
        <v>10</v>
      </c>
      <c r="V148" s="12">
        <f t="shared" si="39"/>
        <v>22.500000000000021</v>
      </c>
      <c r="W148" s="13" t="str">
        <f>IF(V148&lt;&gt;"", VLOOKUP(ROUNDDOWN(V148,1),Sublevels!$L$2:$M$11,2), "")</f>
        <v>Superb</v>
      </c>
    </row>
    <row r="149" spans="1:23" ht="15.75" x14ac:dyDescent="0.25">
      <c r="A149" s="16">
        <v>11</v>
      </c>
      <c r="B149" s="12">
        <f t="shared" si="42"/>
        <v>16.934275694315883</v>
      </c>
      <c r="C149" s="13" t="str">
        <f>IF(B149&lt;&gt;"", VLOOKUP(ROUNDDOWN(B149,1),Sublevels!$L$2:$M$21,2), "")</f>
        <v>Exquisite</v>
      </c>
      <c r="D149" s="18"/>
      <c r="E149" s="16">
        <v>11</v>
      </c>
      <c r="F149" s="12">
        <f t="shared" si="43"/>
        <v>15.841785569204998</v>
      </c>
      <c r="G149" s="13" t="str">
        <f>IF(F149&lt;&gt;"", VLOOKUP(ROUNDDOWN(F149,1),Sublevels!$L$2:$M$21,2), "")</f>
        <v>Sensational</v>
      </c>
      <c r="H149" s="22"/>
      <c r="I149" s="16">
        <v>11</v>
      </c>
      <c r="J149" s="12">
        <f t="shared" si="41"/>
        <v>22.513238151863526</v>
      </c>
      <c r="K149" s="13" t="str">
        <f>IF(J149&lt;&gt;"", VLOOKUP(ROUNDDOWN(J149,1),Sublevels!$L$2:$M$21,2), "")</f>
        <v>Elite</v>
      </c>
      <c r="M149" s="16">
        <v>11</v>
      </c>
      <c r="N149" s="12">
        <f t="shared" si="37"/>
        <v>22.513238151863526</v>
      </c>
      <c r="O149" s="13" t="str">
        <f>IF(N149&lt;&gt;"", VLOOKUP(ROUNDDOWN(N149,1),Sublevels!$L$2:$M$21,2), "")</f>
        <v>Elite</v>
      </c>
      <c r="Q149" s="16">
        <v>11</v>
      </c>
      <c r="R149" s="12">
        <f t="shared" si="38"/>
        <v>17.080338719533373</v>
      </c>
      <c r="S149" s="13" t="str">
        <f>IF(R149&lt;&gt;"", VLOOKUP(ROUNDDOWN(R149,1),Sublevels!$L$2:$M$21,2), "")</f>
        <v>Masterful</v>
      </c>
      <c r="U149" s="16">
        <v>11</v>
      </c>
      <c r="V149" s="12">
        <f t="shared" si="39"/>
        <v>22.666666666666689</v>
      </c>
      <c r="W149" s="13" t="str">
        <f>IF(V149&lt;&gt;"", VLOOKUP(ROUNDDOWN(V149,1),Sublevels!$L$2:$M$11,2), "")</f>
        <v>Superb</v>
      </c>
    </row>
    <row r="150" spans="1:23" ht="15.75" x14ac:dyDescent="0.25">
      <c r="A150" s="16">
        <v>12</v>
      </c>
      <c r="B150" s="12">
        <f t="shared" si="42"/>
        <v>17.013640773680962</v>
      </c>
      <c r="C150" s="13" t="str">
        <f>IF(B150&lt;&gt;"", VLOOKUP(ROUNDDOWN(B150,1),Sublevels!$L$2:$M$21,2), "")</f>
        <v>Masterful</v>
      </c>
      <c r="D150" s="18"/>
      <c r="E150" s="16">
        <v>12</v>
      </c>
      <c r="F150" s="12">
        <f t="shared" si="43"/>
        <v>15.912707555020601</v>
      </c>
      <c r="G150" s="13" t="str">
        <f>IF(F150&lt;&gt;"", VLOOKUP(ROUNDDOWN(F150,1),Sublevels!$L$2:$M$21,2), "")</f>
        <v>Sensational</v>
      </c>
      <c r="H150" s="22"/>
      <c r="I150" s="16">
        <v>12</v>
      </c>
      <c r="J150" s="12">
        <f t="shared" si="41"/>
        <v>22.691809580434953</v>
      </c>
      <c r="K150" s="13" t="str">
        <f>IF(J150&lt;&gt;"", VLOOKUP(ROUNDDOWN(J150,1),Sublevels!$L$2:$M$21,2), "")</f>
        <v>Elite</v>
      </c>
      <c r="M150" s="16">
        <v>12</v>
      </c>
      <c r="N150" s="12">
        <f t="shared" si="37"/>
        <v>22.691809580434953</v>
      </c>
      <c r="O150" s="13" t="str">
        <f>IF(N150&lt;&gt;"", VLOOKUP(ROUNDDOWN(N150,1),Sublevels!$L$2:$M$21,2), "")</f>
        <v>Elite</v>
      </c>
      <c r="Q150" s="16">
        <v>12</v>
      </c>
      <c r="R150" s="12">
        <f t="shared" si="38"/>
        <v>17.159078877013688</v>
      </c>
      <c r="S150" s="13" t="str">
        <f>IF(R150&lt;&gt;"", VLOOKUP(ROUNDDOWN(R150,1),Sublevels!$L$2:$M$21,2), "")</f>
        <v>Masterful</v>
      </c>
      <c r="U150" s="16">
        <v>12</v>
      </c>
      <c r="V150" s="12">
        <f t="shared" si="39"/>
        <v>22.833333333333357</v>
      </c>
      <c r="W150" s="13" t="str">
        <f>IF(V150&lt;&gt;"", VLOOKUP(ROUNDDOWN(V150,1),Sublevels!$L$2:$M$11,2), "")</f>
        <v>Superb</v>
      </c>
    </row>
    <row r="151" spans="1:23" ht="15.75" x14ac:dyDescent="0.25">
      <c r="A151" s="16">
        <v>13</v>
      </c>
      <c r="B151" s="12">
        <f t="shared" si="42"/>
        <v>17.093005853046041</v>
      </c>
      <c r="C151" s="13" t="str">
        <f>IF(B151&lt;&gt;"", VLOOKUP(ROUNDDOWN(B151,1),Sublevels!$L$2:$M$21,2), "")</f>
        <v>Masterful</v>
      </c>
      <c r="D151" s="18"/>
      <c r="E151" s="16">
        <v>13</v>
      </c>
      <c r="F151" s="12">
        <f t="shared" si="43"/>
        <v>15.983629540836205</v>
      </c>
      <c r="G151" s="13" t="str">
        <f>IF(F151&lt;&gt;"", VLOOKUP(ROUNDDOWN(F151,1),Sublevels!$L$2:$M$21,2), "")</f>
        <v>Sensational</v>
      </c>
      <c r="H151" s="22"/>
      <c r="I151" s="16">
        <v>13</v>
      </c>
      <c r="J151" s="12">
        <f t="shared" si="41"/>
        <v>22.87038100900638</v>
      </c>
      <c r="K151" s="13" t="str">
        <f>IF(J151&lt;&gt;"", VLOOKUP(ROUNDDOWN(J151,1),Sublevels!$L$2:$M$21,2), "")</f>
        <v>Elite</v>
      </c>
      <c r="M151" s="16">
        <v>13</v>
      </c>
      <c r="N151" s="12">
        <f t="shared" si="37"/>
        <v>22.87038100900638</v>
      </c>
      <c r="O151" s="13" t="str">
        <f>IF(N151&lt;&gt;"", VLOOKUP(ROUNDDOWN(N151,1),Sublevels!$L$2:$M$21,2), "")</f>
        <v>Elite</v>
      </c>
      <c r="Q151" s="16">
        <v>13</v>
      </c>
      <c r="R151" s="12">
        <f t="shared" si="38"/>
        <v>17.237819034494002</v>
      </c>
      <c r="S151" s="13" t="str">
        <f>IF(R151&lt;&gt;"", VLOOKUP(ROUNDDOWN(R151,1),Sublevels!$L$2:$M$21,2), "")</f>
        <v>Masterful</v>
      </c>
      <c r="U151" s="16">
        <v>13</v>
      </c>
      <c r="V151" s="12">
        <f t="shared" si="39"/>
        <v>23.000000000000025</v>
      </c>
      <c r="W151" s="13" t="str">
        <f>IF(V151&lt;&gt;"", VLOOKUP(ROUNDDOWN(V151,1),Sublevels!$L$2:$M$11,2), "")</f>
        <v>Superb</v>
      </c>
    </row>
    <row r="152" spans="1:23" ht="15.75" x14ac:dyDescent="0.25">
      <c r="A152" s="16">
        <v>14</v>
      </c>
      <c r="B152" s="12">
        <f t="shared" si="42"/>
        <v>17.17237093241112</v>
      </c>
      <c r="C152" s="13" t="str">
        <f>IF(B152&lt;&gt;"", VLOOKUP(ROUNDDOWN(B152,1),Sublevels!$L$2:$M$21,2), "")</f>
        <v>Masterful</v>
      </c>
      <c r="D152" s="18"/>
      <c r="E152" s="16">
        <v>14</v>
      </c>
      <c r="F152" s="12">
        <f t="shared" si="43"/>
        <v>16.054551526651807</v>
      </c>
      <c r="G152" s="13" t="str">
        <f>IF(F152&lt;&gt;"", VLOOKUP(ROUNDDOWN(F152,1),Sublevels!$L$2:$M$21,2), "")</f>
        <v>Exquisite</v>
      </c>
      <c r="H152" s="22"/>
      <c r="I152" s="16">
        <v>14</v>
      </c>
      <c r="J152" s="12">
        <f t="shared" si="41"/>
        <v>23.048952437577807</v>
      </c>
      <c r="K152" s="13" t="str">
        <f>IF(J152&lt;&gt;"", VLOOKUP(ROUNDDOWN(J152,1),Sublevels!$L$2:$M$21,2), "")</f>
        <v>Elite</v>
      </c>
      <c r="M152" s="16">
        <v>14</v>
      </c>
      <c r="N152" s="12">
        <f t="shared" si="37"/>
        <v>23.048952437577807</v>
      </c>
      <c r="O152" s="13" t="str">
        <f>IF(N152&lt;&gt;"", VLOOKUP(ROUNDDOWN(N152,1),Sublevels!$L$2:$M$21,2), "")</f>
        <v>Elite</v>
      </c>
      <c r="Q152" s="16">
        <v>14</v>
      </c>
      <c r="R152" s="12">
        <f t="shared" si="38"/>
        <v>17.316559191974317</v>
      </c>
      <c r="S152" s="13" t="str">
        <f>IF(R152&lt;&gt;"", VLOOKUP(ROUNDDOWN(R152,1),Sublevels!$L$2:$M$21,2), "")</f>
        <v>Masterful</v>
      </c>
      <c r="U152" s="16">
        <v>14</v>
      </c>
      <c r="V152" s="12">
        <f t="shared" si="39"/>
        <v>23.166666666666693</v>
      </c>
      <c r="W152" s="13" t="str">
        <f>IF(V152&lt;&gt;"", VLOOKUP(ROUNDDOWN(V152,1),Sublevels!$L$2:$M$11,2), "")</f>
        <v>Superb</v>
      </c>
    </row>
    <row r="153" spans="1:23" ht="15.75" x14ac:dyDescent="0.25">
      <c r="A153" s="16">
        <v>15</v>
      </c>
      <c r="B153" s="12">
        <f t="shared" si="42"/>
        <v>17.251736011776199</v>
      </c>
      <c r="C153" s="13" t="str">
        <f>IF(B153&lt;&gt;"", VLOOKUP(ROUNDDOWN(B153,1),Sublevels!$L$2:$M$21,2), "")</f>
        <v>Masterful</v>
      </c>
      <c r="D153" s="18"/>
      <c r="E153" s="16">
        <v>15</v>
      </c>
      <c r="F153" s="12">
        <f t="shared" si="43"/>
        <v>16.125473512467408</v>
      </c>
      <c r="G153" s="13" t="str">
        <f>IF(F153&lt;&gt;"", VLOOKUP(ROUNDDOWN(F153,1),Sublevels!$L$2:$M$21,2), "")</f>
        <v>Exquisite</v>
      </c>
      <c r="H153" s="22"/>
      <c r="I153" s="16">
        <v>15</v>
      </c>
      <c r="J153" s="12">
        <f t="shared" si="41"/>
        <v>23.227523866149234</v>
      </c>
      <c r="K153" s="13" t="str">
        <f>IF(J153&lt;&gt;"", VLOOKUP(ROUNDDOWN(J153,1),Sublevels!$L$2:$M$21,2), "")</f>
        <v>Elite</v>
      </c>
      <c r="M153" s="16">
        <v>15</v>
      </c>
      <c r="N153" s="12">
        <f t="shared" si="37"/>
        <v>23.227523866149234</v>
      </c>
      <c r="O153" s="13" t="str">
        <f>IF(N153&lt;&gt;"", VLOOKUP(ROUNDDOWN(N153,1),Sublevels!$L$2:$M$21,2), "")</f>
        <v>Elite</v>
      </c>
      <c r="Q153" s="16">
        <v>15</v>
      </c>
      <c r="R153" s="12">
        <f t="shared" si="38"/>
        <v>17.395299349454632</v>
      </c>
      <c r="S153" s="13" t="str">
        <f>IF(R153&lt;&gt;"", VLOOKUP(ROUNDDOWN(R153,1),Sublevels!$L$2:$M$21,2), "")</f>
        <v>Masterful</v>
      </c>
      <c r="U153" s="16">
        <v>15</v>
      </c>
      <c r="V153" s="12">
        <f t="shared" si="39"/>
        <v>23.333333333333361</v>
      </c>
      <c r="W153" s="13" t="str">
        <f>IF(V153&lt;&gt;"", VLOOKUP(ROUNDDOWN(V153,1),Sublevels!$L$2:$M$11,2), "")</f>
        <v>Superb</v>
      </c>
    </row>
    <row r="154" spans="1:23" ht="15.75" x14ac:dyDescent="0.25">
      <c r="A154" s="16">
        <v>16</v>
      </c>
      <c r="B154" s="12">
        <f t="shared" si="42"/>
        <v>17.331101091141278</v>
      </c>
      <c r="C154" s="13" t="str">
        <f>IF(B154&lt;&gt;"", VLOOKUP(ROUNDDOWN(B154,1),Sublevels!$L$2:$M$21,2), "")</f>
        <v>Masterful</v>
      </c>
      <c r="D154" s="18"/>
      <c r="E154" s="16">
        <v>16</v>
      </c>
      <c r="F154" s="12">
        <f t="shared" si="43"/>
        <v>16.19639549828301</v>
      </c>
      <c r="G154" s="13" t="str">
        <f>IF(F154&lt;&gt;"", VLOOKUP(ROUNDDOWN(F154,1),Sublevels!$L$2:$M$21,2), "")</f>
        <v>Exquisite</v>
      </c>
      <c r="H154" s="22"/>
      <c r="I154" s="16">
        <v>16</v>
      </c>
      <c r="J154" s="12">
        <f t="shared" si="41"/>
        <v>23.406095294720661</v>
      </c>
      <c r="K154" s="13" t="str">
        <f>IF(J154&lt;&gt;"", VLOOKUP(ROUNDDOWN(J154,1),Sublevels!$L$2:$M$21,2), "")</f>
        <v>Elite</v>
      </c>
      <c r="M154" s="16">
        <v>16</v>
      </c>
      <c r="N154" s="12">
        <f t="shared" si="37"/>
        <v>23.406095294720661</v>
      </c>
      <c r="O154" s="13" t="str">
        <f>IF(N154&lt;&gt;"", VLOOKUP(ROUNDDOWN(N154,1),Sublevels!$L$2:$M$21,2), "")</f>
        <v>Elite</v>
      </c>
      <c r="Q154" s="16">
        <v>16</v>
      </c>
      <c r="R154" s="12">
        <f t="shared" si="38"/>
        <v>17.474039506934947</v>
      </c>
      <c r="S154" s="13" t="str">
        <f>IF(R154&lt;&gt;"", VLOOKUP(ROUNDDOWN(R154,1),Sublevels!$L$2:$M$21,2), "")</f>
        <v>Masterful</v>
      </c>
      <c r="U154" s="16">
        <v>16</v>
      </c>
      <c r="V154" s="12">
        <f t="shared" si="39"/>
        <v>23.500000000000028</v>
      </c>
      <c r="W154" s="13" t="str">
        <f>IF(V154&lt;&gt;"", VLOOKUP(ROUNDDOWN(V154,1),Sublevels!$L$2:$M$11,2), "")</f>
        <v>Superb</v>
      </c>
    </row>
  </sheetData>
  <conditionalFormatting sqref="B28:B29 N6:N7 M4:M24 H5:H45 H67">
    <cfRule type="containsText" dxfId="1009" priority="920" operator="containsText" text="WK">
      <formula>NOT(ISERROR(SEARCH("WK",B4)))</formula>
    </cfRule>
  </conditionalFormatting>
  <conditionalFormatting sqref="B28:B29 N6:N7 M4:M24 H5:H45 H67">
    <cfRule type="containsText" dxfId="1008" priority="911" operator="containsText" text="Stam">
      <formula>NOT(ISERROR(SEARCH("Stam",B4)))</formula>
    </cfRule>
    <cfRule type="containsText" dxfId="1007" priority="912" operator="containsText" text="Fielding">
      <formula>NOT(ISERROR(SEARCH("Fielding",B4)))</formula>
    </cfRule>
    <cfRule type="containsText" dxfId="1006" priority="913" operator="containsText" text="Conc">
      <formula>NOT(ISERROR(SEARCH("Conc",B4)))</formula>
    </cfRule>
    <cfRule type="containsText" dxfId="1005" priority="914" operator="containsText" text="Cons">
      <formula>NOT(ISERROR(SEARCH("Cons",B4)))</formula>
    </cfRule>
    <cfRule type="containsText" dxfId="1004" priority="915" operator="containsText" text="No pop">
      <formula>NOT(ISERROR(SEARCH("No pop",B4)))</formula>
    </cfRule>
    <cfRule type="containsText" dxfId="1003" priority="916" operator="containsText" text="Bowling">
      <formula>NOT(ISERROR(SEARCH("Bowling",B4)))</formula>
    </cfRule>
    <cfRule type="containsText" dxfId="1002" priority="917" operator="containsText" text="Batting">
      <formula>NOT(ISERROR(SEARCH("Batting",B4)))</formula>
    </cfRule>
    <cfRule type="beginsWith" dxfId="1001" priority="918" operator="beginsWith" text="Batting">
      <formula>LEFT(B4,7)="Batting"</formula>
    </cfRule>
    <cfRule type="cellIs" dxfId="1000" priority="919" operator="equal">
      <formula>"Batting"</formula>
    </cfRule>
  </conditionalFormatting>
  <conditionalFormatting sqref="N28:N29 M28:M44">
    <cfRule type="containsText" dxfId="999" priority="910" operator="containsText" text="WK">
      <formula>NOT(ISERROR(SEARCH("WK",M28)))</formula>
    </cfRule>
  </conditionalFormatting>
  <conditionalFormatting sqref="N28:N29 M28:M44">
    <cfRule type="containsText" dxfId="998" priority="901" operator="containsText" text="Stam">
      <formula>NOT(ISERROR(SEARCH("Stam",M28)))</formula>
    </cfRule>
    <cfRule type="containsText" dxfId="997" priority="902" operator="containsText" text="Fielding">
      <formula>NOT(ISERROR(SEARCH("Fielding",M28)))</formula>
    </cfRule>
    <cfRule type="containsText" dxfId="996" priority="903" operator="containsText" text="Conc">
      <formula>NOT(ISERROR(SEARCH("Conc",M28)))</formula>
    </cfRule>
    <cfRule type="containsText" dxfId="995" priority="904" operator="containsText" text="Cons">
      <formula>NOT(ISERROR(SEARCH("Cons",M28)))</formula>
    </cfRule>
    <cfRule type="containsText" dxfId="994" priority="905" operator="containsText" text="No pop">
      <formula>NOT(ISERROR(SEARCH("No pop",M28)))</formula>
    </cfRule>
    <cfRule type="containsText" dxfId="993" priority="906" operator="containsText" text="Bowling">
      <formula>NOT(ISERROR(SEARCH("Bowling",M28)))</formula>
    </cfRule>
    <cfRule type="containsText" dxfId="992" priority="907" operator="containsText" text="Batting">
      <formula>NOT(ISERROR(SEARCH("Batting",M28)))</formula>
    </cfRule>
    <cfRule type="beginsWith" dxfId="991" priority="908" operator="beginsWith" text="Batting">
      <formula>LEFT(M28,7)="Batting"</formula>
    </cfRule>
    <cfRule type="cellIs" dxfId="990" priority="909" operator="equal">
      <formula>"Batting"</formula>
    </cfRule>
  </conditionalFormatting>
  <conditionalFormatting sqref="R6:R7 Q4:Q24">
    <cfRule type="containsText" dxfId="989" priority="900" operator="containsText" text="WK">
      <formula>NOT(ISERROR(SEARCH("WK",Q4)))</formula>
    </cfRule>
  </conditionalFormatting>
  <conditionalFormatting sqref="R6:R7 Q4:Q24">
    <cfRule type="containsText" dxfId="988" priority="891" operator="containsText" text="Stam">
      <formula>NOT(ISERROR(SEARCH("Stam",Q4)))</formula>
    </cfRule>
    <cfRule type="containsText" dxfId="987" priority="892" operator="containsText" text="Fielding">
      <formula>NOT(ISERROR(SEARCH("Fielding",Q4)))</formula>
    </cfRule>
    <cfRule type="containsText" dxfId="986" priority="893" operator="containsText" text="Conc">
      <formula>NOT(ISERROR(SEARCH("Conc",Q4)))</formula>
    </cfRule>
    <cfRule type="containsText" dxfId="985" priority="894" operator="containsText" text="Cons">
      <formula>NOT(ISERROR(SEARCH("Cons",Q4)))</formula>
    </cfRule>
    <cfRule type="containsText" dxfId="984" priority="895" operator="containsText" text="No pop">
      <formula>NOT(ISERROR(SEARCH("No pop",Q4)))</formula>
    </cfRule>
    <cfRule type="containsText" dxfId="983" priority="896" operator="containsText" text="Bowling">
      <formula>NOT(ISERROR(SEARCH("Bowling",Q4)))</formula>
    </cfRule>
    <cfRule type="containsText" dxfId="982" priority="897" operator="containsText" text="Batting">
      <formula>NOT(ISERROR(SEARCH("Batting",Q4)))</formula>
    </cfRule>
    <cfRule type="beginsWith" dxfId="981" priority="898" operator="beginsWith" text="Batting">
      <formula>LEFT(Q4,7)="Batting"</formula>
    </cfRule>
    <cfRule type="cellIs" dxfId="980" priority="899" operator="equal">
      <formula>"Batting"</formula>
    </cfRule>
  </conditionalFormatting>
  <conditionalFormatting sqref="R28:R29 Q26:Q44">
    <cfRule type="containsText" dxfId="979" priority="890" operator="containsText" text="WK">
      <formula>NOT(ISERROR(SEARCH("WK",Q26)))</formula>
    </cfRule>
  </conditionalFormatting>
  <conditionalFormatting sqref="R28:R29 Q26:Q44">
    <cfRule type="containsText" dxfId="978" priority="881" operator="containsText" text="Stam">
      <formula>NOT(ISERROR(SEARCH("Stam",Q26)))</formula>
    </cfRule>
    <cfRule type="containsText" dxfId="977" priority="882" operator="containsText" text="Fielding">
      <formula>NOT(ISERROR(SEARCH("Fielding",Q26)))</formula>
    </cfRule>
    <cfRule type="containsText" dxfId="976" priority="883" operator="containsText" text="Conc">
      <formula>NOT(ISERROR(SEARCH("Conc",Q26)))</formula>
    </cfRule>
    <cfRule type="containsText" dxfId="975" priority="884" operator="containsText" text="Cons">
      <formula>NOT(ISERROR(SEARCH("Cons",Q26)))</formula>
    </cfRule>
    <cfRule type="containsText" dxfId="974" priority="885" operator="containsText" text="No pop">
      <formula>NOT(ISERROR(SEARCH("No pop",Q26)))</formula>
    </cfRule>
    <cfRule type="containsText" dxfId="973" priority="886" operator="containsText" text="Bowling">
      <formula>NOT(ISERROR(SEARCH("Bowling",Q26)))</formula>
    </cfRule>
    <cfRule type="containsText" dxfId="972" priority="887" operator="containsText" text="Batting">
      <formula>NOT(ISERROR(SEARCH("Batting",Q26)))</formula>
    </cfRule>
    <cfRule type="beginsWith" dxfId="971" priority="888" operator="beginsWith" text="Batting">
      <formula>LEFT(Q26,7)="Batting"</formula>
    </cfRule>
    <cfRule type="cellIs" dxfId="970" priority="889" operator="equal">
      <formula>"Batting"</formula>
    </cfRule>
  </conditionalFormatting>
  <conditionalFormatting sqref="M26:M27">
    <cfRule type="containsText" dxfId="969" priority="880" operator="containsText" text="WK">
      <formula>NOT(ISERROR(SEARCH("WK",M26)))</formula>
    </cfRule>
  </conditionalFormatting>
  <conditionalFormatting sqref="M26:M27">
    <cfRule type="containsText" dxfId="968" priority="871" operator="containsText" text="Stam">
      <formula>NOT(ISERROR(SEARCH("Stam",M26)))</formula>
    </cfRule>
    <cfRule type="containsText" dxfId="967" priority="872" operator="containsText" text="Fielding">
      <formula>NOT(ISERROR(SEARCH("Fielding",M26)))</formula>
    </cfRule>
    <cfRule type="containsText" dxfId="966" priority="873" operator="containsText" text="Conc">
      <formula>NOT(ISERROR(SEARCH("Conc",M26)))</formula>
    </cfRule>
    <cfRule type="containsText" dxfId="965" priority="874" operator="containsText" text="Cons">
      <formula>NOT(ISERROR(SEARCH("Cons",M26)))</formula>
    </cfRule>
    <cfRule type="containsText" dxfId="964" priority="875" operator="containsText" text="No pop">
      <formula>NOT(ISERROR(SEARCH("No pop",M26)))</formula>
    </cfRule>
    <cfRule type="containsText" dxfId="963" priority="876" operator="containsText" text="Bowling">
      <formula>NOT(ISERROR(SEARCH("Bowling",M26)))</formula>
    </cfRule>
    <cfRule type="containsText" dxfId="962" priority="877" operator="containsText" text="Batting">
      <formula>NOT(ISERROR(SEARCH("Batting",M26)))</formula>
    </cfRule>
    <cfRule type="beginsWith" dxfId="961" priority="878" operator="beginsWith" text="Batting">
      <formula>LEFT(M26,7)="Batting"</formula>
    </cfRule>
    <cfRule type="cellIs" dxfId="960" priority="879" operator="equal">
      <formula>"Batting"</formula>
    </cfRule>
  </conditionalFormatting>
  <conditionalFormatting sqref="B50:B51 M46 H46:H48 H50:H66">
    <cfRule type="containsText" dxfId="959" priority="870" operator="containsText" text="WK">
      <formula>NOT(ISERROR(SEARCH("WK",B46)))</formula>
    </cfRule>
  </conditionalFormatting>
  <conditionalFormatting sqref="B50:B51 M46 H46:H48 H50:H66">
    <cfRule type="containsText" dxfId="958" priority="861" operator="containsText" text="Stam">
      <formula>NOT(ISERROR(SEARCH("Stam",B46)))</formula>
    </cfRule>
    <cfRule type="containsText" dxfId="957" priority="862" operator="containsText" text="Fielding">
      <formula>NOT(ISERROR(SEARCH("Fielding",B46)))</formula>
    </cfRule>
    <cfRule type="containsText" dxfId="956" priority="863" operator="containsText" text="Conc">
      <formula>NOT(ISERROR(SEARCH("Conc",B46)))</formula>
    </cfRule>
    <cfRule type="containsText" dxfId="955" priority="864" operator="containsText" text="Cons">
      <formula>NOT(ISERROR(SEARCH("Cons",B46)))</formula>
    </cfRule>
    <cfRule type="containsText" dxfId="954" priority="865" operator="containsText" text="No pop">
      <formula>NOT(ISERROR(SEARCH("No pop",B46)))</formula>
    </cfRule>
    <cfRule type="containsText" dxfId="953" priority="866" operator="containsText" text="Bowling">
      <formula>NOT(ISERROR(SEARCH("Bowling",B46)))</formula>
    </cfRule>
    <cfRule type="containsText" dxfId="952" priority="867" operator="containsText" text="Batting">
      <formula>NOT(ISERROR(SEARCH("Batting",B46)))</formula>
    </cfRule>
    <cfRule type="beginsWith" dxfId="951" priority="868" operator="beginsWith" text="Batting">
      <formula>LEFT(B46,7)="Batting"</formula>
    </cfRule>
    <cfRule type="cellIs" dxfId="950" priority="869" operator="equal">
      <formula>"Batting"</formula>
    </cfRule>
  </conditionalFormatting>
  <conditionalFormatting sqref="N50:N51 M50:M66">
    <cfRule type="containsText" dxfId="949" priority="860" operator="containsText" text="WK">
      <formula>NOT(ISERROR(SEARCH("WK",M50)))</formula>
    </cfRule>
  </conditionalFormatting>
  <conditionalFormatting sqref="N50:N51 M50:M66">
    <cfRule type="containsText" dxfId="948" priority="851" operator="containsText" text="Stam">
      <formula>NOT(ISERROR(SEARCH("Stam",M50)))</formula>
    </cfRule>
    <cfRule type="containsText" dxfId="947" priority="852" operator="containsText" text="Fielding">
      <formula>NOT(ISERROR(SEARCH("Fielding",M50)))</formula>
    </cfRule>
    <cfRule type="containsText" dxfId="946" priority="853" operator="containsText" text="Conc">
      <formula>NOT(ISERROR(SEARCH("Conc",M50)))</formula>
    </cfRule>
    <cfRule type="containsText" dxfId="945" priority="854" operator="containsText" text="Cons">
      <formula>NOT(ISERROR(SEARCH("Cons",M50)))</formula>
    </cfRule>
    <cfRule type="containsText" dxfId="944" priority="855" operator="containsText" text="No pop">
      <formula>NOT(ISERROR(SEARCH("No pop",M50)))</formula>
    </cfRule>
    <cfRule type="containsText" dxfId="943" priority="856" operator="containsText" text="Bowling">
      <formula>NOT(ISERROR(SEARCH("Bowling",M50)))</formula>
    </cfRule>
    <cfRule type="containsText" dxfId="942" priority="857" operator="containsText" text="Batting">
      <formula>NOT(ISERROR(SEARCH("Batting",M50)))</formula>
    </cfRule>
    <cfRule type="beginsWith" dxfId="941" priority="858" operator="beginsWith" text="Batting">
      <formula>LEFT(M50,7)="Batting"</formula>
    </cfRule>
    <cfRule type="cellIs" dxfId="940" priority="859" operator="equal">
      <formula>"Batting"</formula>
    </cfRule>
  </conditionalFormatting>
  <conditionalFormatting sqref="Q46">
    <cfRule type="containsText" dxfId="939" priority="850" operator="containsText" text="WK">
      <formula>NOT(ISERROR(SEARCH("WK",Q46)))</formula>
    </cfRule>
  </conditionalFormatting>
  <conditionalFormatting sqref="Q46">
    <cfRule type="containsText" dxfId="938" priority="841" operator="containsText" text="Stam">
      <formula>NOT(ISERROR(SEARCH("Stam",Q46)))</formula>
    </cfRule>
    <cfRule type="containsText" dxfId="937" priority="842" operator="containsText" text="Fielding">
      <formula>NOT(ISERROR(SEARCH("Fielding",Q46)))</formula>
    </cfRule>
    <cfRule type="containsText" dxfId="936" priority="843" operator="containsText" text="Conc">
      <formula>NOT(ISERROR(SEARCH("Conc",Q46)))</formula>
    </cfRule>
    <cfRule type="containsText" dxfId="935" priority="844" operator="containsText" text="Cons">
      <formula>NOT(ISERROR(SEARCH("Cons",Q46)))</formula>
    </cfRule>
    <cfRule type="containsText" dxfId="934" priority="845" operator="containsText" text="No pop">
      <formula>NOT(ISERROR(SEARCH("No pop",Q46)))</formula>
    </cfRule>
    <cfRule type="containsText" dxfId="933" priority="846" operator="containsText" text="Bowling">
      <formula>NOT(ISERROR(SEARCH("Bowling",Q46)))</formula>
    </cfRule>
    <cfRule type="containsText" dxfId="932" priority="847" operator="containsText" text="Batting">
      <formula>NOT(ISERROR(SEARCH("Batting",Q46)))</formula>
    </cfRule>
    <cfRule type="beginsWith" dxfId="931" priority="848" operator="beginsWith" text="Batting">
      <formula>LEFT(Q46,7)="Batting"</formula>
    </cfRule>
    <cfRule type="cellIs" dxfId="930" priority="849" operator="equal">
      <formula>"Batting"</formula>
    </cfRule>
  </conditionalFormatting>
  <conditionalFormatting sqref="R50:R51 Q48 Q50:Q66">
    <cfRule type="containsText" dxfId="929" priority="840" operator="containsText" text="WK">
      <formula>NOT(ISERROR(SEARCH("WK",Q48)))</formula>
    </cfRule>
  </conditionalFormatting>
  <conditionalFormatting sqref="R50:R51 Q48 Q50:Q66">
    <cfRule type="containsText" dxfId="928" priority="831" operator="containsText" text="Stam">
      <formula>NOT(ISERROR(SEARCH("Stam",Q48)))</formula>
    </cfRule>
    <cfRule type="containsText" dxfId="927" priority="832" operator="containsText" text="Fielding">
      <formula>NOT(ISERROR(SEARCH("Fielding",Q48)))</formula>
    </cfRule>
    <cfRule type="containsText" dxfId="926" priority="833" operator="containsText" text="Conc">
      <formula>NOT(ISERROR(SEARCH("Conc",Q48)))</formula>
    </cfRule>
    <cfRule type="containsText" dxfId="925" priority="834" operator="containsText" text="Cons">
      <formula>NOT(ISERROR(SEARCH("Cons",Q48)))</formula>
    </cfRule>
    <cfRule type="containsText" dxfId="924" priority="835" operator="containsText" text="No pop">
      <formula>NOT(ISERROR(SEARCH("No pop",Q48)))</formula>
    </cfRule>
    <cfRule type="containsText" dxfId="923" priority="836" operator="containsText" text="Bowling">
      <formula>NOT(ISERROR(SEARCH("Bowling",Q48)))</formula>
    </cfRule>
    <cfRule type="containsText" dxfId="922" priority="837" operator="containsText" text="Batting">
      <formula>NOT(ISERROR(SEARCH("Batting",Q48)))</formula>
    </cfRule>
    <cfRule type="beginsWith" dxfId="921" priority="838" operator="beginsWith" text="Batting">
      <formula>LEFT(Q48,7)="Batting"</formula>
    </cfRule>
    <cfRule type="cellIs" dxfId="920" priority="839" operator="equal">
      <formula>"Batting"</formula>
    </cfRule>
  </conditionalFormatting>
  <conditionalFormatting sqref="M48">
    <cfRule type="containsText" dxfId="919" priority="830" operator="containsText" text="WK">
      <formula>NOT(ISERROR(SEARCH("WK",M48)))</formula>
    </cfRule>
  </conditionalFormatting>
  <conditionalFormatting sqref="M48">
    <cfRule type="containsText" dxfId="918" priority="821" operator="containsText" text="Stam">
      <formula>NOT(ISERROR(SEARCH("Stam",M48)))</formula>
    </cfRule>
    <cfRule type="containsText" dxfId="917" priority="822" operator="containsText" text="Fielding">
      <formula>NOT(ISERROR(SEARCH("Fielding",M48)))</formula>
    </cfRule>
    <cfRule type="containsText" dxfId="916" priority="823" operator="containsText" text="Conc">
      <formula>NOT(ISERROR(SEARCH("Conc",M48)))</formula>
    </cfRule>
    <cfRule type="containsText" dxfId="915" priority="824" operator="containsText" text="Cons">
      <formula>NOT(ISERROR(SEARCH("Cons",M48)))</formula>
    </cfRule>
    <cfRule type="containsText" dxfId="914" priority="825" operator="containsText" text="No pop">
      <formula>NOT(ISERROR(SEARCH("No pop",M48)))</formula>
    </cfRule>
    <cfRule type="containsText" dxfId="913" priority="826" operator="containsText" text="Bowling">
      <formula>NOT(ISERROR(SEARCH("Bowling",M48)))</formula>
    </cfRule>
    <cfRule type="containsText" dxfId="912" priority="827" operator="containsText" text="Batting">
      <formula>NOT(ISERROR(SEARCH("Batting",M48)))</formula>
    </cfRule>
    <cfRule type="beginsWith" dxfId="911" priority="828" operator="beginsWith" text="Batting">
      <formula>LEFT(M48,7)="Batting"</formula>
    </cfRule>
    <cfRule type="cellIs" dxfId="910" priority="829" operator="equal">
      <formula>"Batting"</formula>
    </cfRule>
  </conditionalFormatting>
  <conditionalFormatting sqref="B72:B73 M68 H68:H70 H72:H88">
    <cfRule type="containsText" dxfId="909" priority="820" operator="containsText" text="WK">
      <formula>NOT(ISERROR(SEARCH("WK",B68)))</formula>
    </cfRule>
  </conditionalFormatting>
  <conditionalFormatting sqref="B72:B73 M68 H68:H70 H72:H88">
    <cfRule type="containsText" dxfId="908" priority="811" operator="containsText" text="Stam">
      <formula>NOT(ISERROR(SEARCH("Stam",B68)))</formula>
    </cfRule>
    <cfRule type="containsText" dxfId="907" priority="812" operator="containsText" text="Fielding">
      <formula>NOT(ISERROR(SEARCH("Fielding",B68)))</formula>
    </cfRule>
    <cfRule type="containsText" dxfId="906" priority="813" operator="containsText" text="Conc">
      <formula>NOT(ISERROR(SEARCH("Conc",B68)))</formula>
    </cfRule>
    <cfRule type="containsText" dxfId="905" priority="814" operator="containsText" text="Cons">
      <formula>NOT(ISERROR(SEARCH("Cons",B68)))</formula>
    </cfRule>
    <cfRule type="containsText" dxfId="904" priority="815" operator="containsText" text="No pop">
      <formula>NOT(ISERROR(SEARCH("No pop",B68)))</formula>
    </cfRule>
    <cfRule type="containsText" dxfId="903" priority="816" operator="containsText" text="Bowling">
      <formula>NOT(ISERROR(SEARCH("Bowling",B68)))</formula>
    </cfRule>
    <cfRule type="containsText" dxfId="902" priority="817" operator="containsText" text="Batting">
      <formula>NOT(ISERROR(SEARCH("Batting",B68)))</formula>
    </cfRule>
    <cfRule type="beginsWith" dxfId="901" priority="818" operator="beginsWith" text="Batting">
      <formula>LEFT(B68,7)="Batting"</formula>
    </cfRule>
    <cfRule type="cellIs" dxfId="900" priority="819" operator="equal">
      <formula>"Batting"</formula>
    </cfRule>
  </conditionalFormatting>
  <conditionalFormatting sqref="N72:N73 M72:M88">
    <cfRule type="containsText" dxfId="899" priority="810" operator="containsText" text="WK">
      <formula>NOT(ISERROR(SEARCH("WK",M72)))</formula>
    </cfRule>
  </conditionalFormatting>
  <conditionalFormatting sqref="N72:N73 M72:M88">
    <cfRule type="containsText" dxfId="898" priority="801" operator="containsText" text="Stam">
      <formula>NOT(ISERROR(SEARCH("Stam",M72)))</formula>
    </cfRule>
    <cfRule type="containsText" dxfId="897" priority="802" operator="containsText" text="Fielding">
      <formula>NOT(ISERROR(SEARCH("Fielding",M72)))</formula>
    </cfRule>
    <cfRule type="containsText" dxfId="896" priority="803" operator="containsText" text="Conc">
      <formula>NOT(ISERROR(SEARCH("Conc",M72)))</formula>
    </cfRule>
    <cfRule type="containsText" dxfId="895" priority="804" operator="containsText" text="Cons">
      <formula>NOT(ISERROR(SEARCH("Cons",M72)))</formula>
    </cfRule>
    <cfRule type="containsText" dxfId="894" priority="805" operator="containsText" text="No pop">
      <formula>NOT(ISERROR(SEARCH("No pop",M72)))</formula>
    </cfRule>
    <cfRule type="containsText" dxfId="893" priority="806" operator="containsText" text="Bowling">
      <formula>NOT(ISERROR(SEARCH("Bowling",M72)))</formula>
    </cfRule>
    <cfRule type="containsText" dxfId="892" priority="807" operator="containsText" text="Batting">
      <formula>NOT(ISERROR(SEARCH("Batting",M72)))</formula>
    </cfRule>
    <cfRule type="beginsWith" dxfId="891" priority="808" operator="beginsWith" text="Batting">
      <formula>LEFT(M72,7)="Batting"</formula>
    </cfRule>
    <cfRule type="cellIs" dxfId="890" priority="809" operator="equal">
      <formula>"Batting"</formula>
    </cfRule>
  </conditionalFormatting>
  <conditionalFormatting sqref="Q68">
    <cfRule type="containsText" dxfId="889" priority="800" operator="containsText" text="WK">
      <formula>NOT(ISERROR(SEARCH("WK",Q68)))</formula>
    </cfRule>
  </conditionalFormatting>
  <conditionalFormatting sqref="Q68">
    <cfRule type="containsText" dxfId="888" priority="791" operator="containsText" text="Stam">
      <formula>NOT(ISERROR(SEARCH("Stam",Q68)))</formula>
    </cfRule>
    <cfRule type="containsText" dxfId="887" priority="792" operator="containsText" text="Fielding">
      <formula>NOT(ISERROR(SEARCH("Fielding",Q68)))</formula>
    </cfRule>
    <cfRule type="containsText" dxfId="886" priority="793" operator="containsText" text="Conc">
      <formula>NOT(ISERROR(SEARCH("Conc",Q68)))</formula>
    </cfRule>
    <cfRule type="containsText" dxfId="885" priority="794" operator="containsText" text="Cons">
      <formula>NOT(ISERROR(SEARCH("Cons",Q68)))</formula>
    </cfRule>
    <cfRule type="containsText" dxfId="884" priority="795" operator="containsText" text="No pop">
      <formula>NOT(ISERROR(SEARCH("No pop",Q68)))</formula>
    </cfRule>
    <cfRule type="containsText" dxfId="883" priority="796" operator="containsText" text="Bowling">
      <formula>NOT(ISERROR(SEARCH("Bowling",Q68)))</formula>
    </cfRule>
    <cfRule type="containsText" dxfId="882" priority="797" operator="containsText" text="Batting">
      <formula>NOT(ISERROR(SEARCH("Batting",Q68)))</formula>
    </cfRule>
    <cfRule type="beginsWith" dxfId="881" priority="798" operator="beginsWith" text="Batting">
      <formula>LEFT(Q68,7)="Batting"</formula>
    </cfRule>
    <cfRule type="cellIs" dxfId="880" priority="799" operator="equal">
      <formula>"Batting"</formula>
    </cfRule>
  </conditionalFormatting>
  <conditionalFormatting sqref="R72:R73 Q70 Q72:Q88">
    <cfRule type="containsText" dxfId="879" priority="790" operator="containsText" text="WK">
      <formula>NOT(ISERROR(SEARCH("WK",Q70)))</formula>
    </cfRule>
  </conditionalFormatting>
  <conditionalFormatting sqref="R72:R73 Q70 Q72:Q88">
    <cfRule type="containsText" dxfId="878" priority="781" operator="containsText" text="Stam">
      <formula>NOT(ISERROR(SEARCH("Stam",Q70)))</formula>
    </cfRule>
    <cfRule type="containsText" dxfId="877" priority="782" operator="containsText" text="Fielding">
      <formula>NOT(ISERROR(SEARCH("Fielding",Q70)))</formula>
    </cfRule>
    <cfRule type="containsText" dxfId="876" priority="783" operator="containsText" text="Conc">
      <formula>NOT(ISERROR(SEARCH("Conc",Q70)))</formula>
    </cfRule>
    <cfRule type="containsText" dxfId="875" priority="784" operator="containsText" text="Cons">
      <formula>NOT(ISERROR(SEARCH("Cons",Q70)))</formula>
    </cfRule>
    <cfRule type="containsText" dxfId="874" priority="785" operator="containsText" text="No pop">
      <formula>NOT(ISERROR(SEARCH("No pop",Q70)))</formula>
    </cfRule>
    <cfRule type="containsText" dxfId="873" priority="786" operator="containsText" text="Bowling">
      <formula>NOT(ISERROR(SEARCH("Bowling",Q70)))</formula>
    </cfRule>
    <cfRule type="containsText" dxfId="872" priority="787" operator="containsText" text="Batting">
      <formula>NOT(ISERROR(SEARCH("Batting",Q70)))</formula>
    </cfRule>
    <cfRule type="beginsWith" dxfId="871" priority="788" operator="beginsWith" text="Batting">
      <formula>LEFT(Q70,7)="Batting"</formula>
    </cfRule>
    <cfRule type="cellIs" dxfId="870" priority="789" operator="equal">
      <formula>"Batting"</formula>
    </cfRule>
  </conditionalFormatting>
  <conditionalFormatting sqref="M70">
    <cfRule type="containsText" dxfId="869" priority="780" operator="containsText" text="WK">
      <formula>NOT(ISERROR(SEARCH("WK",M70)))</formula>
    </cfRule>
  </conditionalFormatting>
  <conditionalFormatting sqref="M70">
    <cfRule type="containsText" dxfId="868" priority="771" operator="containsText" text="Stam">
      <formula>NOT(ISERROR(SEARCH("Stam",M70)))</formula>
    </cfRule>
    <cfRule type="containsText" dxfId="867" priority="772" operator="containsText" text="Fielding">
      <formula>NOT(ISERROR(SEARCH("Fielding",M70)))</formula>
    </cfRule>
    <cfRule type="containsText" dxfId="866" priority="773" operator="containsText" text="Conc">
      <formula>NOT(ISERROR(SEARCH("Conc",M70)))</formula>
    </cfRule>
    <cfRule type="containsText" dxfId="865" priority="774" operator="containsText" text="Cons">
      <formula>NOT(ISERROR(SEARCH("Cons",M70)))</formula>
    </cfRule>
    <cfRule type="containsText" dxfId="864" priority="775" operator="containsText" text="No pop">
      <formula>NOT(ISERROR(SEARCH("No pop",M70)))</formula>
    </cfRule>
    <cfRule type="containsText" dxfId="863" priority="776" operator="containsText" text="Bowling">
      <formula>NOT(ISERROR(SEARCH("Bowling",M70)))</formula>
    </cfRule>
    <cfRule type="containsText" dxfId="862" priority="777" operator="containsText" text="Batting">
      <formula>NOT(ISERROR(SEARCH("Batting",M70)))</formula>
    </cfRule>
    <cfRule type="beginsWith" dxfId="861" priority="778" operator="beginsWith" text="Batting">
      <formula>LEFT(M70,7)="Batting"</formula>
    </cfRule>
    <cfRule type="cellIs" dxfId="860" priority="779" operator="equal">
      <formula>"Batting"</formula>
    </cfRule>
  </conditionalFormatting>
  <conditionalFormatting sqref="B94:B95 M90 H90:H92 H94:H110">
    <cfRule type="containsText" dxfId="859" priority="770" operator="containsText" text="WK">
      <formula>NOT(ISERROR(SEARCH("WK",B90)))</formula>
    </cfRule>
  </conditionalFormatting>
  <conditionalFormatting sqref="B94:B95 M90 H90:H92 H94:H110">
    <cfRule type="containsText" dxfId="858" priority="761" operator="containsText" text="Stam">
      <formula>NOT(ISERROR(SEARCH("Stam",B90)))</formula>
    </cfRule>
    <cfRule type="containsText" dxfId="857" priority="762" operator="containsText" text="Fielding">
      <formula>NOT(ISERROR(SEARCH("Fielding",B90)))</formula>
    </cfRule>
    <cfRule type="containsText" dxfId="856" priority="763" operator="containsText" text="Conc">
      <formula>NOT(ISERROR(SEARCH("Conc",B90)))</formula>
    </cfRule>
    <cfRule type="containsText" dxfId="855" priority="764" operator="containsText" text="Cons">
      <formula>NOT(ISERROR(SEARCH("Cons",B90)))</formula>
    </cfRule>
    <cfRule type="containsText" dxfId="854" priority="765" operator="containsText" text="No pop">
      <formula>NOT(ISERROR(SEARCH("No pop",B90)))</formula>
    </cfRule>
    <cfRule type="containsText" dxfId="853" priority="766" operator="containsText" text="Bowling">
      <formula>NOT(ISERROR(SEARCH("Bowling",B90)))</formula>
    </cfRule>
    <cfRule type="containsText" dxfId="852" priority="767" operator="containsText" text="Batting">
      <formula>NOT(ISERROR(SEARCH("Batting",B90)))</formula>
    </cfRule>
    <cfRule type="beginsWith" dxfId="851" priority="768" operator="beginsWith" text="Batting">
      <formula>LEFT(B90,7)="Batting"</formula>
    </cfRule>
    <cfRule type="cellIs" dxfId="850" priority="769" operator="equal">
      <formula>"Batting"</formula>
    </cfRule>
  </conditionalFormatting>
  <conditionalFormatting sqref="N94:N95 M94:M110">
    <cfRule type="containsText" dxfId="849" priority="760" operator="containsText" text="WK">
      <formula>NOT(ISERROR(SEARCH("WK",M94)))</formula>
    </cfRule>
  </conditionalFormatting>
  <conditionalFormatting sqref="N94:N95 M94:M110">
    <cfRule type="containsText" dxfId="848" priority="751" operator="containsText" text="Stam">
      <formula>NOT(ISERROR(SEARCH("Stam",M94)))</formula>
    </cfRule>
    <cfRule type="containsText" dxfId="847" priority="752" operator="containsText" text="Fielding">
      <formula>NOT(ISERROR(SEARCH("Fielding",M94)))</formula>
    </cfRule>
    <cfRule type="containsText" dxfId="846" priority="753" operator="containsText" text="Conc">
      <formula>NOT(ISERROR(SEARCH("Conc",M94)))</formula>
    </cfRule>
    <cfRule type="containsText" dxfId="845" priority="754" operator="containsText" text="Cons">
      <formula>NOT(ISERROR(SEARCH("Cons",M94)))</formula>
    </cfRule>
    <cfRule type="containsText" dxfId="844" priority="755" operator="containsText" text="No pop">
      <formula>NOT(ISERROR(SEARCH("No pop",M94)))</formula>
    </cfRule>
    <cfRule type="containsText" dxfId="843" priority="756" operator="containsText" text="Bowling">
      <formula>NOT(ISERROR(SEARCH("Bowling",M94)))</formula>
    </cfRule>
    <cfRule type="containsText" dxfId="842" priority="757" operator="containsText" text="Batting">
      <formula>NOT(ISERROR(SEARCH("Batting",M94)))</formula>
    </cfRule>
    <cfRule type="beginsWith" dxfId="841" priority="758" operator="beginsWith" text="Batting">
      <formula>LEFT(M94,7)="Batting"</formula>
    </cfRule>
    <cfRule type="cellIs" dxfId="840" priority="759" operator="equal">
      <formula>"Batting"</formula>
    </cfRule>
  </conditionalFormatting>
  <conditionalFormatting sqref="Q90">
    <cfRule type="containsText" dxfId="839" priority="750" operator="containsText" text="WK">
      <formula>NOT(ISERROR(SEARCH("WK",Q90)))</formula>
    </cfRule>
  </conditionalFormatting>
  <conditionalFormatting sqref="Q90">
    <cfRule type="containsText" dxfId="838" priority="741" operator="containsText" text="Stam">
      <formula>NOT(ISERROR(SEARCH("Stam",Q90)))</formula>
    </cfRule>
    <cfRule type="containsText" dxfId="837" priority="742" operator="containsText" text="Fielding">
      <formula>NOT(ISERROR(SEARCH("Fielding",Q90)))</formula>
    </cfRule>
    <cfRule type="containsText" dxfId="836" priority="743" operator="containsText" text="Conc">
      <formula>NOT(ISERROR(SEARCH("Conc",Q90)))</formula>
    </cfRule>
    <cfRule type="containsText" dxfId="835" priority="744" operator="containsText" text="Cons">
      <formula>NOT(ISERROR(SEARCH("Cons",Q90)))</formula>
    </cfRule>
    <cfRule type="containsText" dxfId="834" priority="745" operator="containsText" text="No pop">
      <formula>NOT(ISERROR(SEARCH("No pop",Q90)))</formula>
    </cfRule>
    <cfRule type="containsText" dxfId="833" priority="746" operator="containsText" text="Bowling">
      <formula>NOT(ISERROR(SEARCH("Bowling",Q90)))</formula>
    </cfRule>
    <cfRule type="containsText" dxfId="832" priority="747" operator="containsText" text="Batting">
      <formula>NOT(ISERROR(SEARCH("Batting",Q90)))</formula>
    </cfRule>
    <cfRule type="beginsWith" dxfId="831" priority="748" operator="beginsWith" text="Batting">
      <formula>LEFT(Q90,7)="Batting"</formula>
    </cfRule>
    <cfRule type="cellIs" dxfId="830" priority="749" operator="equal">
      <formula>"Batting"</formula>
    </cfRule>
  </conditionalFormatting>
  <conditionalFormatting sqref="R94:R95 Q92 Q94:Q110">
    <cfRule type="containsText" dxfId="829" priority="740" operator="containsText" text="WK">
      <formula>NOT(ISERROR(SEARCH("WK",Q92)))</formula>
    </cfRule>
  </conditionalFormatting>
  <conditionalFormatting sqref="R94:R95 Q92 Q94:Q110">
    <cfRule type="containsText" dxfId="828" priority="731" operator="containsText" text="Stam">
      <formula>NOT(ISERROR(SEARCH("Stam",Q92)))</formula>
    </cfRule>
    <cfRule type="containsText" dxfId="827" priority="732" operator="containsText" text="Fielding">
      <formula>NOT(ISERROR(SEARCH("Fielding",Q92)))</formula>
    </cfRule>
    <cfRule type="containsText" dxfId="826" priority="733" operator="containsText" text="Conc">
      <formula>NOT(ISERROR(SEARCH("Conc",Q92)))</formula>
    </cfRule>
    <cfRule type="containsText" dxfId="825" priority="734" operator="containsText" text="Cons">
      <formula>NOT(ISERROR(SEARCH("Cons",Q92)))</formula>
    </cfRule>
    <cfRule type="containsText" dxfId="824" priority="735" operator="containsText" text="No pop">
      <formula>NOT(ISERROR(SEARCH("No pop",Q92)))</formula>
    </cfRule>
    <cfRule type="containsText" dxfId="823" priority="736" operator="containsText" text="Bowling">
      <formula>NOT(ISERROR(SEARCH("Bowling",Q92)))</formula>
    </cfRule>
    <cfRule type="containsText" dxfId="822" priority="737" operator="containsText" text="Batting">
      <formula>NOT(ISERROR(SEARCH("Batting",Q92)))</formula>
    </cfRule>
    <cfRule type="beginsWith" dxfId="821" priority="738" operator="beginsWith" text="Batting">
      <formula>LEFT(Q92,7)="Batting"</formula>
    </cfRule>
    <cfRule type="cellIs" dxfId="820" priority="739" operator="equal">
      <formula>"Batting"</formula>
    </cfRule>
  </conditionalFormatting>
  <conditionalFormatting sqref="M92">
    <cfRule type="containsText" dxfId="819" priority="730" operator="containsText" text="WK">
      <formula>NOT(ISERROR(SEARCH("WK",M92)))</formula>
    </cfRule>
  </conditionalFormatting>
  <conditionalFormatting sqref="M92">
    <cfRule type="containsText" dxfId="818" priority="721" operator="containsText" text="Stam">
      <formula>NOT(ISERROR(SEARCH("Stam",M92)))</formula>
    </cfRule>
    <cfRule type="containsText" dxfId="817" priority="722" operator="containsText" text="Fielding">
      <formula>NOT(ISERROR(SEARCH("Fielding",M92)))</formula>
    </cfRule>
    <cfRule type="containsText" dxfId="816" priority="723" operator="containsText" text="Conc">
      <formula>NOT(ISERROR(SEARCH("Conc",M92)))</formula>
    </cfRule>
    <cfRule type="containsText" dxfId="815" priority="724" operator="containsText" text="Cons">
      <formula>NOT(ISERROR(SEARCH("Cons",M92)))</formula>
    </cfRule>
    <cfRule type="containsText" dxfId="814" priority="725" operator="containsText" text="No pop">
      <formula>NOT(ISERROR(SEARCH("No pop",M92)))</formula>
    </cfRule>
    <cfRule type="containsText" dxfId="813" priority="726" operator="containsText" text="Bowling">
      <formula>NOT(ISERROR(SEARCH("Bowling",M92)))</formula>
    </cfRule>
    <cfRule type="containsText" dxfId="812" priority="727" operator="containsText" text="Batting">
      <formula>NOT(ISERROR(SEARCH("Batting",M92)))</formula>
    </cfRule>
    <cfRule type="beginsWith" dxfId="811" priority="728" operator="beginsWith" text="Batting">
      <formula>LEFT(M92,7)="Batting"</formula>
    </cfRule>
    <cfRule type="cellIs" dxfId="810" priority="729" operator="equal">
      <formula>"Batting"</formula>
    </cfRule>
  </conditionalFormatting>
  <conditionalFormatting sqref="H49">
    <cfRule type="containsText" dxfId="809" priority="720" operator="containsText" text="WK">
      <formula>NOT(ISERROR(SEARCH("WK",H49)))</formula>
    </cfRule>
  </conditionalFormatting>
  <conditionalFormatting sqref="H49">
    <cfRule type="containsText" dxfId="808" priority="711" operator="containsText" text="Stam">
      <formula>NOT(ISERROR(SEARCH("Stam",H49)))</formula>
    </cfRule>
    <cfRule type="containsText" dxfId="807" priority="712" operator="containsText" text="Fielding">
      <formula>NOT(ISERROR(SEARCH("Fielding",H49)))</formula>
    </cfRule>
    <cfRule type="containsText" dxfId="806" priority="713" operator="containsText" text="Conc">
      <formula>NOT(ISERROR(SEARCH("Conc",H49)))</formula>
    </cfRule>
    <cfRule type="containsText" dxfId="805" priority="714" operator="containsText" text="Cons">
      <formula>NOT(ISERROR(SEARCH("Cons",H49)))</formula>
    </cfRule>
    <cfRule type="containsText" dxfId="804" priority="715" operator="containsText" text="No pop">
      <formula>NOT(ISERROR(SEARCH("No pop",H49)))</formula>
    </cfRule>
    <cfRule type="containsText" dxfId="803" priority="716" operator="containsText" text="Bowling">
      <formula>NOT(ISERROR(SEARCH("Bowling",H49)))</formula>
    </cfRule>
    <cfRule type="containsText" dxfId="802" priority="717" operator="containsText" text="Batting">
      <formula>NOT(ISERROR(SEARCH("Batting",H49)))</formula>
    </cfRule>
    <cfRule type="beginsWith" dxfId="801" priority="718" operator="beginsWith" text="Batting">
      <formula>LEFT(H49,7)="Batting"</formula>
    </cfRule>
    <cfRule type="cellIs" dxfId="800" priority="719" operator="equal">
      <formula>"Batting"</formula>
    </cfRule>
  </conditionalFormatting>
  <conditionalFormatting sqref="Q49">
    <cfRule type="containsText" dxfId="799" priority="710" operator="containsText" text="WK">
      <formula>NOT(ISERROR(SEARCH("WK",Q49)))</formula>
    </cfRule>
  </conditionalFormatting>
  <conditionalFormatting sqref="Q49">
    <cfRule type="containsText" dxfId="798" priority="701" operator="containsText" text="Stam">
      <formula>NOT(ISERROR(SEARCH("Stam",Q49)))</formula>
    </cfRule>
    <cfRule type="containsText" dxfId="797" priority="702" operator="containsText" text="Fielding">
      <formula>NOT(ISERROR(SEARCH("Fielding",Q49)))</formula>
    </cfRule>
    <cfRule type="containsText" dxfId="796" priority="703" operator="containsText" text="Conc">
      <formula>NOT(ISERROR(SEARCH("Conc",Q49)))</formula>
    </cfRule>
    <cfRule type="containsText" dxfId="795" priority="704" operator="containsText" text="Cons">
      <formula>NOT(ISERROR(SEARCH("Cons",Q49)))</formula>
    </cfRule>
    <cfRule type="containsText" dxfId="794" priority="705" operator="containsText" text="No pop">
      <formula>NOT(ISERROR(SEARCH("No pop",Q49)))</formula>
    </cfRule>
    <cfRule type="containsText" dxfId="793" priority="706" operator="containsText" text="Bowling">
      <formula>NOT(ISERROR(SEARCH("Bowling",Q49)))</formula>
    </cfRule>
    <cfRule type="containsText" dxfId="792" priority="707" operator="containsText" text="Batting">
      <formula>NOT(ISERROR(SEARCH("Batting",Q49)))</formula>
    </cfRule>
    <cfRule type="beginsWith" dxfId="791" priority="708" operator="beginsWith" text="Batting">
      <formula>LEFT(Q49,7)="Batting"</formula>
    </cfRule>
    <cfRule type="cellIs" dxfId="790" priority="709" operator="equal">
      <formula>"Batting"</formula>
    </cfRule>
  </conditionalFormatting>
  <conditionalFormatting sqref="M49">
    <cfRule type="containsText" dxfId="789" priority="700" operator="containsText" text="WK">
      <formula>NOT(ISERROR(SEARCH("WK",M49)))</formula>
    </cfRule>
  </conditionalFormatting>
  <conditionalFormatting sqref="M49">
    <cfRule type="containsText" dxfId="788" priority="691" operator="containsText" text="Stam">
      <formula>NOT(ISERROR(SEARCH("Stam",M49)))</formula>
    </cfRule>
    <cfRule type="containsText" dxfId="787" priority="692" operator="containsText" text="Fielding">
      <formula>NOT(ISERROR(SEARCH("Fielding",M49)))</formula>
    </cfRule>
    <cfRule type="containsText" dxfId="786" priority="693" operator="containsText" text="Conc">
      <formula>NOT(ISERROR(SEARCH("Conc",M49)))</formula>
    </cfRule>
    <cfRule type="containsText" dxfId="785" priority="694" operator="containsText" text="Cons">
      <formula>NOT(ISERROR(SEARCH("Cons",M49)))</formula>
    </cfRule>
    <cfRule type="containsText" dxfId="784" priority="695" operator="containsText" text="No pop">
      <formula>NOT(ISERROR(SEARCH("No pop",M49)))</formula>
    </cfRule>
    <cfRule type="containsText" dxfId="783" priority="696" operator="containsText" text="Bowling">
      <formula>NOT(ISERROR(SEARCH("Bowling",M49)))</formula>
    </cfRule>
    <cfRule type="containsText" dxfId="782" priority="697" operator="containsText" text="Batting">
      <formula>NOT(ISERROR(SEARCH("Batting",M49)))</formula>
    </cfRule>
    <cfRule type="beginsWith" dxfId="781" priority="698" operator="beginsWith" text="Batting">
      <formula>LEFT(M49,7)="Batting"</formula>
    </cfRule>
    <cfRule type="cellIs" dxfId="780" priority="699" operator="equal">
      <formula>"Batting"</formula>
    </cfRule>
  </conditionalFormatting>
  <conditionalFormatting sqref="H71">
    <cfRule type="containsText" dxfId="779" priority="690" operator="containsText" text="WK">
      <formula>NOT(ISERROR(SEARCH("WK",H71)))</formula>
    </cfRule>
  </conditionalFormatting>
  <conditionalFormatting sqref="H71">
    <cfRule type="containsText" dxfId="778" priority="681" operator="containsText" text="Stam">
      <formula>NOT(ISERROR(SEARCH("Stam",H71)))</formula>
    </cfRule>
    <cfRule type="containsText" dxfId="777" priority="682" operator="containsText" text="Fielding">
      <formula>NOT(ISERROR(SEARCH("Fielding",H71)))</formula>
    </cfRule>
    <cfRule type="containsText" dxfId="776" priority="683" operator="containsText" text="Conc">
      <formula>NOT(ISERROR(SEARCH("Conc",H71)))</formula>
    </cfRule>
    <cfRule type="containsText" dxfId="775" priority="684" operator="containsText" text="Cons">
      <formula>NOT(ISERROR(SEARCH("Cons",H71)))</formula>
    </cfRule>
    <cfRule type="containsText" dxfId="774" priority="685" operator="containsText" text="No pop">
      <formula>NOT(ISERROR(SEARCH("No pop",H71)))</formula>
    </cfRule>
    <cfRule type="containsText" dxfId="773" priority="686" operator="containsText" text="Bowling">
      <formula>NOT(ISERROR(SEARCH("Bowling",H71)))</formula>
    </cfRule>
    <cfRule type="containsText" dxfId="772" priority="687" operator="containsText" text="Batting">
      <formula>NOT(ISERROR(SEARCH("Batting",H71)))</formula>
    </cfRule>
    <cfRule type="beginsWith" dxfId="771" priority="688" operator="beginsWith" text="Batting">
      <formula>LEFT(H71,7)="Batting"</formula>
    </cfRule>
    <cfRule type="cellIs" dxfId="770" priority="689" operator="equal">
      <formula>"Batting"</formula>
    </cfRule>
  </conditionalFormatting>
  <conditionalFormatting sqref="Q71">
    <cfRule type="containsText" dxfId="769" priority="680" operator="containsText" text="WK">
      <formula>NOT(ISERROR(SEARCH("WK",Q71)))</formula>
    </cfRule>
  </conditionalFormatting>
  <conditionalFormatting sqref="Q71">
    <cfRule type="containsText" dxfId="768" priority="671" operator="containsText" text="Stam">
      <formula>NOT(ISERROR(SEARCH("Stam",Q71)))</formula>
    </cfRule>
    <cfRule type="containsText" dxfId="767" priority="672" operator="containsText" text="Fielding">
      <formula>NOT(ISERROR(SEARCH("Fielding",Q71)))</formula>
    </cfRule>
    <cfRule type="containsText" dxfId="766" priority="673" operator="containsText" text="Conc">
      <formula>NOT(ISERROR(SEARCH("Conc",Q71)))</formula>
    </cfRule>
    <cfRule type="containsText" dxfId="765" priority="674" operator="containsText" text="Cons">
      <formula>NOT(ISERROR(SEARCH("Cons",Q71)))</formula>
    </cfRule>
    <cfRule type="containsText" dxfId="764" priority="675" operator="containsText" text="No pop">
      <formula>NOT(ISERROR(SEARCH("No pop",Q71)))</formula>
    </cfRule>
    <cfRule type="containsText" dxfId="763" priority="676" operator="containsText" text="Bowling">
      <formula>NOT(ISERROR(SEARCH("Bowling",Q71)))</formula>
    </cfRule>
    <cfRule type="containsText" dxfId="762" priority="677" operator="containsText" text="Batting">
      <formula>NOT(ISERROR(SEARCH("Batting",Q71)))</formula>
    </cfRule>
    <cfRule type="beginsWith" dxfId="761" priority="678" operator="beginsWith" text="Batting">
      <formula>LEFT(Q71,7)="Batting"</formula>
    </cfRule>
    <cfRule type="cellIs" dxfId="760" priority="679" operator="equal">
      <formula>"Batting"</formula>
    </cfRule>
  </conditionalFormatting>
  <conditionalFormatting sqref="M71">
    <cfRule type="containsText" dxfId="759" priority="670" operator="containsText" text="WK">
      <formula>NOT(ISERROR(SEARCH("WK",M71)))</formula>
    </cfRule>
  </conditionalFormatting>
  <conditionalFormatting sqref="M71">
    <cfRule type="containsText" dxfId="758" priority="661" operator="containsText" text="Stam">
      <formula>NOT(ISERROR(SEARCH("Stam",M71)))</formula>
    </cfRule>
    <cfRule type="containsText" dxfId="757" priority="662" operator="containsText" text="Fielding">
      <formula>NOT(ISERROR(SEARCH("Fielding",M71)))</formula>
    </cfRule>
    <cfRule type="containsText" dxfId="756" priority="663" operator="containsText" text="Conc">
      <formula>NOT(ISERROR(SEARCH("Conc",M71)))</formula>
    </cfRule>
    <cfRule type="containsText" dxfId="755" priority="664" operator="containsText" text="Cons">
      <formula>NOT(ISERROR(SEARCH("Cons",M71)))</formula>
    </cfRule>
    <cfRule type="containsText" dxfId="754" priority="665" operator="containsText" text="No pop">
      <formula>NOT(ISERROR(SEARCH("No pop",M71)))</formula>
    </cfRule>
    <cfRule type="containsText" dxfId="753" priority="666" operator="containsText" text="Bowling">
      <formula>NOT(ISERROR(SEARCH("Bowling",M71)))</formula>
    </cfRule>
    <cfRule type="containsText" dxfId="752" priority="667" operator="containsText" text="Batting">
      <formula>NOT(ISERROR(SEARCH("Batting",M71)))</formula>
    </cfRule>
    <cfRule type="beginsWith" dxfId="751" priority="668" operator="beginsWith" text="Batting">
      <formula>LEFT(M71,7)="Batting"</formula>
    </cfRule>
    <cfRule type="cellIs" dxfId="750" priority="669" operator="equal">
      <formula>"Batting"</formula>
    </cfRule>
  </conditionalFormatting>
  <conditionalFormatting sqref="H93">
    <cfRule type="containsText" dxfId="749" priority="660" operator="containsText" text="WK">
      <formula>NOT(ISERROR(SEARCH("WK",H93)))</formula>
    </cfRule>
  </conditionalFormatting>
  <conditionalFormatting sqref="H93">
    <cfRule type="containsText" dxfId="748" priority="651" operator="containsText" text="Stam">
      <formula>NOT(ISERROR(SEARCH("Stam",H93)))</formula>
    </cfRule>
    <cfRule type="containsText" dxfId="747" priority="652" operator="containsText" text="Fielding">
      <formula>NOT(ISERROR(SEARCH("Fielding",H93)))</formula>
    </cfRule>
    <cfRule type="containsText" dxfId="746" priority="653" operator="containsText" text="Conc">
      <formula>NOT(ISERROR(SEARCH("Conc",H93)))</formula>
    </cfRule>
    <cfRule type="containsText" dxfId="745" priority="654" operator="containsText" text="Cons">
      <formula>NOT(ISERROR(SEARCH("Cons",H93)))</formula>
    </cfRule>
    <cfRule type="containsText" dxfId="744" priority="655" operator="containsText" text="No pop">
      <formula>NOT(ISERROR(SEARCH("No pop",H93)))</formula>
    </cfRule>
    <cfRule type="containsText" dxfId="743" priority="656" operator="containsText" text="Bowling">
      <formula>NOT(ISERROR(SEARCH("Bowling",H93)))</formula>
    </cfRule>
    <cfRule type="containsText" dxfId="742" priority="657" operator="containsText" text="Batting">
      <formula>NOT(ISERROR(SEARCH("Batting",H93)))</formula>
    </cfRule>
    <cfRule type="beginsWith" dxfId="741" priority="658" operator="beginsWith" text="Batting">
      <formula>LEFT(H93,7)="Batting"</formula>
    </cfRule>
    <cfRule type="cellIs" dxfId="740" priority="659" operator="equal">
      <formula>"Batting"</formula>
    </cfRule>
  </conditionalFormatting>
  <conditionalFormatting sqref="Q93">
    <cfRule type="containsText" dxfId="739" priority="650" operator="containsText" text="WK">
      <formula>NOT(ISERROR(SEARCH("WK",Q93)))</formula>
    </cfRule>
  </conditionalFormatting>
  <conditionalFormatting sqref="Q93">
    <cfRule type="containsText" dxfId="738" priority="641" operator="containsText" text="Stam">
      <formula>NOT(ISERROR(SEARCH("Stam",Q93)))</formula>
    </cfRule>
    <cfRule type="containsText" dxfId="737" priority="642" operator="containsText" text="Fielding">
      <formula>NOT(ISERROR(SEARCH("Fielding",Q93)))</formula>
    </cfRule>
    <cfRule type="containsText" dxfId="736" priority="643" operator="containsText" text="Conc">
      <formula>NOT(ISERROR(SEARCH("Conc",Q93)))</formula>
    </cfRule>
    <cfRule type="containsText" dxfId="735" priority="644" operator="containsText" text="Cons">
      <formula>NOT(ISERROR(SEARCH("Cons",Q93)))</formula>
    </cfRule>
    <cfRule type="containsText" dxfId="734" priority="645" operator="containsText" text="No pop">
      <formula>NOT(ISERROR(SEARCH("No pop",Q93)))</formula>
    </cfRule>
    <cfRule type="containsText" dxfId="733" priority="646" operator="containsText" text="Bowling">
      <formula>NOT(ISERROR(SEARCH("Bowling",Q93)))</formula>
    </cfRule>
    <cfRule type="containsText" dxfId="732" priority="647" operator="containsText" text="Batting">
      <formula>NOT(ISERROR(SEARCH("Batting",Q93)))</formula>
    </cfRule>
    <cfRule type="beginsWith" dxfId="731" priority="648" operator="beginsWith" text="Batting">
      <formula>LEFT(Q93,7)="Batting"</formula>
    </cfRule>
    <cfRule type="cellIs" dxfId="730" priority="649" operator="equal">
      <formula>"Batting"</formula>
    </cfRule>
  </conditionalFormatting>
  <conditionalFormatting sqref="M93">
    <cfRule type="containsText" dxfId="729" priority="640" operator="containsText" text="WK">
      <formula>NOT(ISERROR(SEARCH("WK",M93)))</formula>
    </cfRule>
  </conditionalFormatting>
  <conditionalFormatting sqref="M93">
    <cfRule type="containsText" dxfId="728" priority="631" operator="containsText" text="Stam">
      <formula>NOT(ISERROR(SEARCH("Stam",M93)))</formula>
    </cfRule>
    <cfRule type="containsText" dxfId="727" priority="632" operator="containsText" text="Fielding">
      <formula>NOT(ISERROR(SEARCH("Fielding",M93)))</formula>
    </cfRule>
    <cfRule type="containsText" dxfId="726" priority="633" operator="containsText" text="Conc">
      <formula>NOT(ISERROR(SEARCH("Conc",M93)))</formula>
    </cfRule>
    <cfRule type="containsText" dxfId="725" priority="634" operator="containsText" text="Cons">
      <formula>NOT(ISERROR(SEARCH("Cons",M93)))</formula>
    </cfRule>
    <cfRule type="containsText" dxfId="724" priority="635" operator="containsText" text="No pop">
      <formula>NOT(ISERROR(SEARCH("No pop",M93)))</formula>
    </cfRule>
    <cfRule type="containsText" dxfId="723" priority="636" operator="containsText" text="Bowling">
      <formula>NOT(ISERROR(SEARCH("Bowling",M93)))</formula>
    </cfRule>
    <cfRule type="containsText" dxfId="722" priority="637" operator="containsText" text="Batting">
      <formula>NOT(ISERROR(SEARCH("Batting",M93)))</formula>
    </cfRule>
    <cfRule type="beginsWith" dxfId="721" priority="638" operator="beginsWith" text="Batting">
      <formula>LEFT(M93,7)="Batting"</formula>
    </cfRule>
    <cfRule type="cellIs" dxfId="720" priority="639" operator="equal">
      <formula>"Batting"</formula>
    </cfRule>
  </conditionalFormatting>
  <conditionalFormatting sqref="B116:B117 M112 H112:H114 H116:H132">
    <cfRule type="containsText" dxfId="719" priority="630" operator="containsText" text="WK">
      <formula>NOT(ISERROR(SEARCH("WK",B112)))</formula>
    </cfRule>
  </conditionalFormatting>
  <conditionalFormatting sqref="B116:B117 M112 H112:H114 H116:H132">
    <cfRule type="containsText" dxfId="718" priority="621" operator="containsText" text="Stam">
      <formula>NOT(ISERROR(SEARCH("Stam",B112)))</formula>
    </cfRule>
    <cfRule type="containsText" dxfId="717" priority="622" operator="containsText" text="Fielding">
      <formula>NOT(ISERROR(SEARCH("Fielding",B112)))</formula>
    </cfRule>
    <cfRule type="containsText" dxfId="716" priority="623" operator="containsText" text="Conc">
      <formula>NOT(ISERROR(SEARCH("Conc",B112)))</formula>
    </cfRule>
    <cfRule type="containsText" dxfId="715" priority="624" operator="containsText" text="Cons">
      <formula>NOT(ISERROR(SEARCH("Cons",B112)))</formula>
    </cfRule>
    <cfRule type="containsText" dxfId="714" priority="625" operator="containsText" text="No pop">
      <formula>NOT(ISERROR(SEARCH("No pop",B112)))</formula>
    </cfRule>
    <cfRule type="containsText" dxfId="713" priority="626" operator="containsText" text="Bowling">
      <formula>NOT(ISERROR(SEARCH("Bowling",B112)))</formula>
    </cfRule>
    <cfRule type="containsText" dxfId="712" priority="627" operator="containsText" text="Batting">
      <formula>NOT(ISERROR(SEARCH("Batting",B112)))</formula>
    </cfRule>
    <cfRule type="beginsWith" dxfId="711" priority="628" operator="beginsWith" text="Batting">
      <formula>LEFT(B112,7)="Batting"</formula>
    </cfRule>
    <cfRule type="cellIs" dxfId="710" priority="629" operator="equal">
      <formula>"Batting"</formula>
    </cfRule>
  </conditionalFormatting>
  <conditionalFormatting sqref="N116:N117 M116:M132">
    <cfRule type="containsText" dxfId="709" priority="620" operator="containsText" text="WK">
      <formula>NOT(ISERROR(SEARCH("WK",M116)))</formula>
    </cfRule>
  </conditionalFormatting>
  <conditionalFormatting sqref="N116:N117 M116:M132">
    <cfRule type="containsText" dxfId="708" priority="611" operator="containsText" text="Stam">
      <formula>NOT(ISERROR(SEARCH("Stam",M116)))</formula>
    </cfRule>
    <cfRule type="containsText" dxfId="707" priority="612" operator="containsText" text="Fielding">
      <formula>NOT(ISERROR(SEARCH("Fielding",M116)))</formula>
    </cfRule>
    <cfRule type="containsText" dxfId="706" priority="613" operator="containsText" text="Conc">
      <formula>NOT(ISERROR(SEARCH("Conc",M116)))</formula>
    </cfRule>
    <cfRule type="containsText" dxfId="705" priority="614" operator="containsText" text="Cons">
      <formula>NOT(ISERROR(SEARCH("Cons",M116)))</formula>
    </cfRule>
    <cfRule type="containsText" dxfId="704" priority="615" operator="containsText" text="No pop">
      <formula>NOT(ISERROR(SEARCH("No pop",M116)))</formula>
    </cfRule>
    <cfRule type="containsText" dxfId="703" priority="616" operator="containsText" text="Bowling">
      <formula>NOT(ISERROR(SEARCH("Bowling",M116)))</formula>
    </cfRule>
    <cfRule type="containsText" dxfId="702" priority="617" operator="containsText" text="Batting">
      <formula>NOT(ISERROR(SEARCH("Batting",M116)))</formula>
    </cfRule>
    <cfRule type="beginsWith" dxfId="701" priority="618" operator="beginsWith" text="Batting">
      <formula>LEFT(M116,7)="Batting"</formula>
    </cfRule>
    <cfRule type="cellIs" dxfId="700" priority="619" operator="equal">
      <formula>"Batting"</formula>
    </cfRule>
  </conditionalFormatting>
  <conditionalFormatting sqref="Q112">
    <cfRule type="containsText" dxfId="699" priority="610" operator="containsText" text="WK">
      <formula>NOT(ISERROR(SEARCH("WK",Q112)))</formula>
    </cfRule>
  </conditionalFormatting>
  <conditionalFormatting sqref="Q112">
    <cfRule type="containsText" dxfId="698" priority="601" operator="containsText" text="Stam">
      <formula>NOT(ISERROR(SEARCH("Stam",Q112)))</formula>
    </cfRule>
    <cfRule type="containsText" dxfId="697" priority="602" operator="containsText" text="Fielding">
      <formula>NOT(ISERROR(SEARCH("Fielding",Q112)))</formula>
    </cfRule>
    <cfRule type="containsText" dxfId="696" priority="603" operator="containsText" text="Conc">
      <formula>NOT(ISERROR(SEARCH("Conc",Q112)))</formula>
    </cfRule>
    <cfRule type="containsText" dxfId="695" priority="604" operator="containsText" text="Cons">
      <formula>NOT(ISERROR(SEARCH("Cons",Q112)))</formula>
    </cfRule>
    <cfRule type="containsText" dxfId="694" priority="605" operator="containsText" text="No pop">
      <formula>NOT(ISERROR(SEARCH("No pop",Q112)))</formula>
    </cfRule>
    <cfRule type="containsText" dxfId="693" priority="606" operator="containsText" text="Bowling">
      <formula>NOT(ISERROR(SEARCH("Bowling",Q112)))</formula>
    </cfRule>
    <cfRule type="containsText" dxfId="692" priority="607" operator="containsText" text="Batting">
      <formula>NOT(ISERROR(SEARCH("Batting",Q112)))</formula>
    </cfRule>
    <cfRule type="beginsWith" dxfId="691" priority="608" operator="beginsWith" text="Batting">
      <formula>LEFT(Q112,7)="Batting"</formula>
    </cfRule>
    <cfRule type="cellIs" dxfId="690" priority="609" operator="equal">
      <formula>"Batting"</formula>
    </cfRule>
  </conditionalFormatting>
  <conditionalFormatting sqref="R116:R117 Q114 Q116:Q132">
    <cfRule type="containsText" dxfId="689" priority="600" operator="containsText" text="WK">
      <formula>NOT(ISERROR(SEARCH("WK",Q114)))</formula>
    </cfRule>
  </conditionalFormatting>
  <conditionalFormatting sqref="R116:R117 Q114 Q116:Q132">
    <cfRule type="containsText" dxfId="688" priority="591" operator="containsText" text="Stam">
      <formula>NOT(ISERROR(SEARCH("Stam",Q114)))</formula>
    </cfRule>
    <cfRule type="containsText" dxfId="687" priority="592" operator="containsText" text="Fielding">
      <formula>NOT(ISERROR(SEARCH("Fielding",Q114)))</formula>
    </cfRule>
    <cfRule type="containsText" dxfId="686" priority="593" operator="containsText" text="Conc">
      <formula>NOT(ISERROR(SEARCH("Conc",Q114)))</formula>
    </cfRule>
    <cfRule type="containsText" dxfId="685" priority="594" operator="containsText" text="Cons">
      <formula>NOT(ISERROR(SEARCH("Cons",Q114)))</formula>
    </cfRule>
    <cfRule type="containsText" dxfId="684" priority="595" operator="containsText" text="No pop">
      <formula>NOT(ISERROR(SEARCH("No pop",Q114)))</formula>
    </cfRule>
    <cfRule type="containsText" dxfId="683" priority="596" operator="containsText" text="Bowling">
      <formula>NOT(ISERROR(SEARCH("Bowling",Q114)))</formula>
    </cfRule>
    <cfRule type="containsText" dxfId="682" priority="597" operator="containsText" text="Batting">
      <formula>NOT(ISERROR(SEARCH("Batting",Q114)))</formula>
    </cfRule>
    <cfRule type="beginsWith" dxfId="681" priority="598" operator="beginsWith" text="Batting">
      <formula>LEFT(Q114,7)="Batting"</formula>
    </cfRule>
    <cfRule type="cellIs" dxfId="680" priority="599" operator="equal">
      <formula>"Batting"</formula>
    </cfRule>
  </conditionalFormatting>
  <conditionalFormatting sqref="M114">
    <cfRule type="containsText" dxfId="679" priority="590" operator="containsText" text="WK">
      <formula>NOT(ISERROR(SEARCH("WK",M114)))</formula>
    </cfRule>
  </conditionalFormatting>
  <conditionalFormatting sqref="M114">
    <cfRule type="containsText" dxfId="678" priority="581" operator="containsText" text="Stam">
      <formula>NOT(ISERROR(SEARCH("Stam",M114)))</formula>
    </cfRule>
    <cfRule type="containsText" dxfId="677" priority="582" operator="containsText" text="Fielding">
      <formula>NOT(ISERROR(SEARCH("Fielding",M114)))</formula>
    </cfRule>
    <cfRule type="containsText" dxfId="676" priority="583" operator="containsText" text="Conc">
      <formula>NOT(ISERROR(SEARCH("Conc",M114)))</formula>
    </cfRule>
    <cfRule type="containsText" dxfId="675" priority="584" operator="containsText" text="Cons">
      <formula>NOT(ISERROR(SEARCH("Cons",M114)))</formula>
    </cfRule>
    <cfRule type="containsText" dxfId="674" priority="585" operator="containsText" text="No pop">
      <formula>NOT(ISERROR(SEARCH("No pop",M114)))</formula>
    </cfRule>
    <cfRule type="containsText" dxfId="673" priority="586" operator="containsText" text="Bowling">
      <formula>NOT(ISERROR(SEARCH("Bowling",M114)))</formula>
    </cfRule>
    <cfRule type="containsText" dxfId="672" priority="587" operator="containsText" text="Batting">
      <formula>NOT(ISERROR(SEARCH("Batting",M114)))</formula>
    </cfRule>
    <cfRule type="beginsWith" dxfId="671" priority="588" operator="beginsWith" text="Batting">
      <formula>LEFT(M114,7)="Batting"</formula>
    </cfRule>
    <cfRule type="cellIs" dxfId="670" priority="589" operator="equal">
      <formula>"Batting"</formula>
    </cfRule>
  </conditionalFormatting>
  <conditionalFormatting sqref="H115">
    <cfRule type="containsText" dxfId="669" priority="580" operator="containsText" text="WK">
      <formula>NOT(ISERROR(SEARCH("WK",H115)))</formula>
    </cfRule>
  </conditionalFormatting>
  <conditionalFormatting sqref="H115">
    <cfRule type="containsText" dxfId="668" priority="571" operator="containsText" text="Stam">
      <formula>NOT(ISERROR(SEARCH("Stam",H115)))</formula>
    </cfRule>
    <cfRule type="containsText" dxfId="667" priority="572" operator="containsText" text="Fielding">
      <formula>NOT(ISERROR(SEARCH("Fielding",H115)))</formula>
    </cfRule>
    <cfRule type="containsText" dxfId="666" priority="573" operator="containsText" text="Conc">
      <formula>NOT(ISERROR(SEARCH("Conc",H115)))</formula>
    </cfRule>
    <cfRule type="containsText" dxfId="665" priority="574" operator="containsText" text="Cons">
      <formula>NOT(ISERROR(SEARCH("Cons",H115)))</formula>
    </cfRule>
    <cfRule type="containsText" dxfId="664" priority="575" operator="containsText" text="No pop">
      <formula>NOT(ISERROR(SEARCH("No pop",H115)))</formula>
    </cfRule>
    <cfRule type="containsText" dxfId="663" priority="576" operator="containsText" text="Bowling">
      <formula>NOT(ISERROR(SEARCH("Bowling",H115)))</formula>
    </cfRule>
    <cfRule type="containsText" dxfId="662" priority="577" operator="containsText" text="Batting">
      <formula>NOT(ISERROR(SEARCH("Batting",H115)))</formula>
    </cfRule>
    <cfRule type="beginsWith" dxfId="661" priority="578" operator="beginsWith" text="Batting">
      <formula>LEFT(H115,7)="Batting"</formula>
    </cfRule>
    <cfRule type="cellIs" dxfId="660" priority="579" operator="equal">
      <formula>"Batting"</formula>
    </cfRule>
  </conditionalFormatting>
  <conditionalFormatting sqref="Q115">
    <cfRule type="containsText" dxfId="659" priority="570" operator="containsText" text="WK">
      <formula>NOT(ISERROR(SEARCH("WK",Q115)))</formula>
    </cfRule>
  </conditionalFormatting>
  <conditionalFormatting sqref="Q115">
    <cfRule type="containsText" dxfId="658" priority="561" operator="containsText" text="Stam">
      <formula>NOT(ISERROR(SEARCH("Stam",Q115)))</formula>
    </cfRule>
    <cfRule type="containsText" dxfId="657" priority="562" operator="containsText" text="Fielding">
      <formula>NOT(ISERROR(SEARCH("Fielding",Q115)))</formula>
    </cfRule>
    <cfRule type="containsText" dxfId="656" priority="563" operator="containsText" text="Conc">
      <formula>NOT(ISERROR(SEARCH("Conc",Q115)))</formula>
    </cfRule>
    <cfRule type="containsText" dxfId="655" priority="564" operator="containsText" text="Cons">
      <formula>NOT(ISERROR(SEARCH("Cons",Q115)))</formula>
    </cfRule>
    <cfRule type="containsText" dxfId="654" priority="565" operator="containsText" text="No pop">
      <formula>NOT(ISERROR(SEARCH("No pop",Q115)))</formula>
    </cfRule>
    <cfRule type="containsText" dxfId="653" priority="566" operator="containsText" text="Bowling">
      <formula>NOT(ISERROR(SEARCH("Bowling",Q115)))</formula>
    </cfRule>
    <cfRule type="containsText" dxfId="652" priority="567" operator="containsText" text="Batting">
      <formula>NOT(ISERROR(SEARCH("Batting",Q115)))</formula>
    </cfRule>
    <cfRule type="beginsWith" dxfId="651" priority="568" operator="beginsWith" text="Batting">
      <formula>LEFT(Q115,7)="Batting"</formula>
    </cfRule>
    <cfRule type="cellIs" dxfId="650" priority="569" operator="equal">
      <formula>"Batting"</formula>
    </cfRule>
  </conditionalFormatting>
  <conditionalFormatting sqref="M115">
    <cfRule type="containsText" dxfId="649" priority="560" operator="containsText" text="WK">
      <formula>NOT(ISERROR(SEARCH("WK",M115)))</formula>
    </cfRule>
  </conditionalFormatting>
  <conditionalFormatting sqref="M115">
    <cfRule type="containsText" dxfId="648" priority="551" operator="containsText" text="Stam">
      <formula>NOT(ISERROR(SEARCH("Stam",M115)))</formula>
    </cfRule>
    <cfRule type="containsText" dxfId="647" priority="552" operator="containsText" text="Fielding">
      <formula>NOT(ISERROR(SEARCH("Fielding",M115)))</formula>
    </cfRule>
    <cfRule type="containsText" dxfId="646" priority="553" operator="containsText" text="Conc">
      <formula>NOT(ISERROR(SEARCH("Conc",M115)))</formula>
    </cfRule>
    <cfRule type="containsText" dxfId="645" priority="554" operator="containsText" text="Cons">
      <formula>NOT(ISERROR(SEARCH("Cons",M115)))</formula>
    </cfRule>
    <cfRule type="containsText" dxfId="644" priority="555" operator="containsText" text="No pop">
      <formula>NOT(ISERROR(SEARCH("No pop",M115)))</formula>
    </cfRule>
    <cfRule type="containsText" dxfId="643" priority="556" operator="containsText" text="Bowling">
      <formula>NOT(ISERROR(SEARCH("Bowling",M115)))</formula>
    </cfRule>
    <cfRule type="containsText" dxfId="642" priority="557" operator="containsText" text="Batting">
      <formula>NOT(ISERROR(SEARCH("Batting",M115)))</formula>
    </cfRule>
    <cfRule type="beginsWith" dxfId="641" priority="558" operator="beginsWith" text="Batting">
      <formula>LEFT(M115,7)="Batting"</formula>
    </cfRule>
    <cfRule type="cellIs" dxfId="640" priority="559" operator="equal">
      <formula>"Batting"</formula>
    </cfRule>
  </conditionalFormatting>
  <conditionalFormatting sqref="B138:B139 M134 H134:H136 H138:H154">
    <cfRule type="containsText" dxfId="639" priority="550" operator="containsText" text="WK">
      <formula>NOT(ISERROR(SEARCH("WK",B134)))</formula>
    </cfRule>
  </conditionalFormatting>
  <conditionalFormatting sqref="B138:B139 M134 H134:H136 H138:H154">
    <cfRule type="containsText" dxfId="638" priority="541" operator="containsText" text="Stam">
      <formula>NOT(ISERROR(SEARCH("Stam",B134)))</formula>
    </cfRule>
    <cfRule type="containsText" dxfId="637" priority="542" operator="containsText" text="Fielding">
      <formula>NOT(ISERROR(SEARCH("Fielding",B134)))</formula>
    </cfRule>
    <cfRule type="containsText" dxfId="636" priority="543" operator="containsText" text="Conc">
      <formula>NOT(ISERROR(SEARCH("Conc",B134)))</formula>
    </cfRule>
    <cfRule type="containsText" dxfId="635" priority="544" operator="containsText" text="Cons">
      <formula>NOT(ISERROR(SEARCH("Cons",B134)))</formula>
    </cfRule>
    <cfRule type="containsText" dxfId="634" priority="545" operator="containsText" text="No pop">
      <formula>NOT(ISERROR(SEARCH("No pop",B134)))</formula>
    </cfRule>
    <cfRule type="containsText" dxfId="633" priority="546" operator="containsText" text="Bowling">
      <formula>NOT(ISERROR(SEARCH("Bowling",B134)))</formula>
    </cfRule>
    <cfRule type="containsText" dxfId="632" priority="547" operator="containsText" text="Batting">
      <formula>NOT(ISERROR(SEARCH("Batting",B134)))</formula>
    </cfRule>
    <cfRule type="beginsWith" dxfId="631" priority="548" operator="beginsWith" text="Batting">
      <formula>LEFT(B134,7)="Batting"</formula>
    </cfRule>
    <cfRule type="cellIs" dxfId="630" priority="549" operator="equal">
      <formula>"Batting"</formula>
    </cfRule>
  </conditionalFormatting>
  <conditionalFormatting sqref="N138:N139 M138:M154">
    <cfRule type="containsText" dxfId="629" priority="540" operator="containsText" text="WK">
      <formula>NOT(ISERROR(SEARCH("WK",M138)))</formula>
    </cfRule>
  </conditionalFormatting>
  <conditionalFormatting sqref="N138:N139 M138:M154">
    <cfRule type="containsText" dxfId="628" priority="531" operator="containsText" text="Stam">
      <formula>NOT(ISERROR(SEARCH("Stam",M138)))</formula>
    </cfRule>
    <cfRule type="containsText" dxfId="627" priority="532" operator="containsText" text="Fielding">
      <formula>NOT(ISERROR(SEARCH("Fielding",M138)))</formula>
    </cfRule>
    <cfRule type="containsText" dxfId="626" priority="533" operator="containsText" text="Conc">
      <formula>NOT(ISERROR(SEARCH("Conc",M138)))</formula>
    </cfRule>
    <cfRule type="containsText" dxfId="625" priority="534" operator="containsText" text="Cons">
      <formula>NOT(ISERROR(SEARCH("Cons",M138)))</formula>
    </cfRule>
    <cfRule type="containsText" dxfId="624" priority="535" operator="containsText" text="No pop">
      <formula>NOT(ISERROR(SEARCH("No pop",M138)))</formula>
    </cfRule>
    <cfRule type="containsText" dxfId="623" priority="536" operator="containsText" text="Bowling">
      <formula>NOT(ISERROR(SEARCH("Bowling",M138)))</formula>
    </cfRule>
    <cfRule type="containsText" dxfId="622" priority="537" operator="containsText" text="Batting">
      <formula>NOT(ISERROR(SEARCH("Batting",M138)))</formula>
    </cfRule>
    <cfRule type="beginsWith" dxfId="621" priority="538" operator="beginsWith" text="Batting">
      <formula>LEFT(M138,7)="Batting"</formula>
    </cfRule>
    <cfRule type="cellIs" dxfId="620" priority="539" operator="equal">
      <formula>"Batting"</formula>
    </cfRule>
  </conditionalFormatting>
  <conditionalFormatting sqref="Q134">
    <cfRule type="containsText" dxfId="619" priority="530" operator="containsText" text="WK">
      <formula>NOT(ISERROR(SEARCH("WK",Q134)))</formula>
    </cfRule>
  </conditionalFormatting>
  <conditionalFormatting sqref="Q134">
    <cfRule type="containsText" dxfId="618" priority="521" operator="containsText" text="Stam">
      <formula>NOT(ISERROR(SEARCH("Stam",Q134)))</formula>
    </cfRule>
    <cfRule type="containsText" dxfId="617" priority="522" operator="containsText" text="Fielding">
      <formula>NOT(ISERROR(SEARCH("Fielding",Q134)))</formula>
    </cfRule>
    <cfRule type="containsText" dxfId="616" priority="523" operator="containsText" text="Conc">
      <formula>NOT(ISERROR(SEARCH("Conc",Q134)))</formula>
    </cfRule>
    <cfRule type="containsText" dxfId="615" priority="524" operator="containsText" text="Cons">
      <formula>NOT(ISERROR(SEARCH("Cons",Q134)))</formula>
    </cfRule>
    <cfRule type="containsText" dxfId="614" priority="525" operator="containsText" text="No pop">
      <formula>NOT(ISERROR(SEARCH("No pop",Q134)))</formula>
    </cfRule>
    <cfRule type="containsText" dxfId="613" priority="526" operator="containsText" text="Bowling">
      <formula>NOT(ISERROR(SEARCH("Bowling",Q134)))</formula>
    </cfRule>
    <cfRule type="containsText" dxfId="612" priority="527" operator="containsText" text="Batting">
      <formula>NOT(ISERROR(SEARCH("Batting",Q134)))</formula>
    </cfRule>
    <cfRule type="beginsWith" dxfId="611" priority="528" operator="beginsWith" text="Batting">
      <formula>LEFT(Q134,7)="Batting"</formula>
    </cfRule>
    <cfRule type="cellIs" dxfId="610" priority="529" operator="equal">
      <formula>"Batting"</formula>
    </cfRule>
  </conditionalFormatting>
  <conditionalFormatting sqref="R138:R139 Q136 Q138:Q154">
    <cfRule type="containsText" dxfId="609" priority="520" operator="containsText" text="WK">
      <formula>NOT(ISERROR(SEARCH("WK",Q136)))</formula>
    </cfRule>
  </conditionalFormatting>
  <conditionalFormatting sqref="R138:R139 Q136 Q138:Q154">
    <cfRule type="containsText" dxfId="608" priority="511" operator="containsText" text="Stam">
      <formula>NOT(ISERROR(SEARCH("Stam",Q136)))</formula>
    </cfRule>
    <cfRule type="containsText" dxfId="607" priority="512" operator="containsText" text="Fielding">
      <formula>NOT(ISERROR(SEARCH("Fielding",Q136)))</formula>
    </cfRule>
    <cfRule type="containsText" dxfId="606" priority="513" operator="containsText" text="Conc">
      <formula>NOT(ISERROR(SEARCH("Conc",Q136)))</formula>
    </cfRule>
    <cfRule type="containsText" dxfId="605" priority="514" operator="containsText" text="Cons">
      <formula>NOT(ISERROR(SEARCH("Cons",Q136)))</formula>
    </cfRule>
    <cfRule type="containsText" dxfId="604" priority="515" operator="containsText" text="No pop">
      <formula>NOT(ISERROR(SEARCH("No pop",Q136)))</formula>
    </cfRule>
    <cfRule type="containsText" dxfId="603" priority="516" operator="containsText" text="Bowling">
      <formula>NOT(ISERROR(SEARCH("Bowling",Q136)))</formula>
    </cfRule>
    <cfRule type="containsText" dxfId="602" priority="517" operator="containsText" text="Batting">
      <formula>NOT(ISERROR(SEARCH("Batting",Q136)))</formula>
    </cfRule>
    <cfRule type="beginsWith" dxfId="601" priority="518" operator="beginsWith" text="Batting">
      <formula>LEFT(Q136,7)="Batting"</formula>
    </cfRule>
    <cfRule type="cellIs" dxfId="600" priority="519" operator="equal">
      <formula>"Batting"</formula>
    </cfRule>
  </conditionalFormatting>
  <conditionalFormatting sqref="M136">
    <cfRule type="containsText" dxfId="599" priority="510" operator="containsText" text="WK">
      <formula>NOT(ISERROR(SEARCH("WK",M136)))</formula>
    </cfRule>
  </conditionalFormatting>
  <conditionalFormatting sqref="M136">
    <cfRule type="containsText" dxfId="598" priority="501" operator="containsText" text="Stam">
      <formula>NOT(ISERROR(SEARCH("Stam",M136)))</formula>
    </cfRule>
    <cfRule type="containsText" dxfId="597" priority="502" operator="containsText" text="Fielding">
      <formula>NOT(ISERROR(SEARCH("Fielding",M136)))</formula>
    </cfRule>
    <cfRule type="containsText" dxfId="596" priority="503" operator="containsText" text="Conc">
      <formula>NOT(ISERROR(SEARCH("Conc",M136)))</formula>
    </cfRule>
    <cfRule type="containsText" dxfId="595" priority="504" operator="containsText" text="Cons">
      <formula>NOT(ISERROR(SEARCH("Cons",M136)))</formula>
    </cfRule>
    <cfRule type="containsText" dxfId="594" priority="505" operator="containsText" text="No pop">
      <formula>NOT(ISERROR(SEARCH("No pop",M136)))</formula>
    </cfRule>
    <cfRule type="containsText" dxfId="593" priority="506" operator="containsText" text="Bowling">
      <formula>NOT(ISERROR(SEARCH("Bowling",M136)))</formula>
    </cfRule>
    <cfRule type="containsText" dxfId="592" priority="507" operator="containsText" text="Batting">
      <formula>NOT(ISERROR(SEARCH("Batting",M136)))</formula>
    </cfRule>
    <cfRule type="beginsWith" dxfId="591" priority="508" operator="beginsWith" text="Batting">
      <formula>LEFT(M136,7)="Batting"</formula>
    </cfRule>
    <cfRule type="cellIs" dxfId="590" priority="509" operator="equal">
      <formula>"Batting"</formula>
    </cfRule>
  </conditionalFormatting>
  <conditionalFormatting sqref="H137">
    <cfRule type="containsText" dxfId="589" priority="500" operator="containsText" text="WK">
      <formula>NOT(ISERROR(SEARCH("WK",H137)))</formula>
    </cfRule>
  </conditionalFormatting>
  <conditionalFormatting sqref="H137">
    <cfRule type="containsText" dxfId="588" priority="491" operator="containsText" text="Stam">
      <formula>NOT(ISERROR(SEARCH("Stam",H137)))</formula>
    </cfRule>
    <cfRule type="containsText" dxfId="587" priority="492" operator="containsText" text="Fielding">
      <formula>NOT(ISERROR(SEARCH("Fielding",H137)))</formula>
    </cfRule>
    <cfRule type="containsText" dxfId="586" priority="493" operator="containsText" text="Conc">
      <formula>NOT(ISERROR(SEARCH("Conc",H137)))</formula>
    </cfRule>
    <cfRule type="containsText" dxfId="585" priority="494" operator="containsText" text="Cons">
      <formula>NOT(ISERROR(SEARCH("Cons",H137)))</formula>
    </cfRule>
    <cfRule type="containsText" dxfId="584" priority="495" operator="containsText" text="No pop">
      <formula>NOT(ISERROR(SEARCH("No pop",H137)))</formula>
    </cfRule>
    <cfRule type="containsText" dxfId="583" priority="496" operator="containsText" text="Bowling">
      <formula>NOT(ISERROR(SEARCH("Bowling",H137)))</formula>
    </cfRule>
    <cfRule type="containsText" dxfId="582" priority="497" operator="containsText" text="Batting">
      <formula>NOT(ISERROR(SEARCH("Batting",H137)))</formula>
    </cfRule>
    <cfRule type="beginsWith" dxfId="581" priority="498" operator="beginsWith" text="Batting">
      <formula>LEFT(H137,7)="Batting"</formula>
    </cfRule>
    <cfRule type="cellIs" dxfId="580" priority="499" operator="equal">
      <formula>"Batting"</formula>
    </cfRule>
  </conditionalFormatting>
  <conditionalFormatting sqref="Q137">
    <cfRule type="containsText" dxfId="579" priority="490" operator="containsText" text="WK">
      <formula>NOT(ISERROR(SEARCH("WK",Q137)))</formula>
    </cfRule>
  </conditionalFormatting>
  <conditionalFormatting sqref="Q137">
    <cfRule type="containsText" dxfId="578" priority="481" operator="containsText" text="Stam">
      <formula>NOT(ISERROR(SEARCH("Stam",Q137)))</formula>
    </cfRule>
    <cfRule type="containsText" dxfId="577" priority="482" operator="containsText" text="Fielding">
      <formula>NOT(ISERROR(SEARCH("Fielding",Q137)))</formula>
    </cfRule>
    <cfRule type="containsText" dxfId="576" priority="483" operator="containsText" text="Conc">
      <formula>NOT(ISERROR(SEARCH("Conc",Q137)))</formula>
    </cfRule>
    <cfRule type="containsText" dxfId="575" priority="484" operator="containsText" text="Cons">
      <formula>NOT(ISERROR(SEARCH("Cons",Q137)))</formula>
    </cfRule>
    <cfRule type="containsText" dxfId="574" priority="485" operator="containsText" text="No pop">
      <formula>NOT(ISERROR(SEARCH("No pop",Q137)))</formula>
    </cfRule>
    <cfRule type="containsText" dxfId="573" priority="486" operator="containsText" text="Bowling">
      <formula>NOT(ISERROR(SEARCH("Bowling",Q137)))</formula>
    </cfRule>
    <cfRule type="containsText" dxfId="572" priority="487" operator="containsText" text="Batting">
      <formula>NOT(ISERROR(SEARCH("Batting",Q137)))</formula>
    </cfRule>
    <cfRule type="beginsWith" dxfId="571" priority="488" operator="beginsWith" text="Batting">
      <formula>LEFT(Q137,7)="Batting"</formula>
    </cfRule>
    <cfRule type="cellIs" dxfId="570" priority="489" operator="equal">
      <formula>"Batting"</formula>
    </cfRule>
  </conditionalFormatting>
  <conditionalFormatting sqref="M137">
    <cfRule type="containsText" dxfId="569" priority="480" operator="containsText" text="WK">
      <formula>NOT(ISERROR(SEARCH("WK",M137)))</formula>
    </cfRule>
  </conditionalFormatting>
  <conditionalFormatting sqref="M137">
    <cfRule type="containsText" dxfId="568" priority="471" operator="containsText" text="Stam">
      <formula>NOT(ISERROR(SEARCH("Stam",M137)))</formula>
    </cfRule>
    <cfRule type="containsText" dxfId="567" priority="472" operator="containsText" text="Fielding">
      <formula>NOT(ISERROR(SEARCH("Fielding",M137)))</formula>
    </cfRule>
    <cfRule type="containsText" dxfId="566" priority="473" operator="containsText" text="Conc">
      <formula>NOT(ISERROR(SEARCH("Conc",M137)))</formula>
    </cfRule>
    <cfRule type="containsText" dxfId="565" priority="474" operator="containsText" text="Cons">
      <formula>NOT(ISERROR(SEARCH("Cons",M137)))</formula>
    </cfRule>
    <cfRule type="containsText" dxfId="564" priority="475" operator="containsText" text="No pop">
      <formula>NOT(ISERROR(SEARCH("No pop",M137)))</formula>
    </cfRule>
    <cfRule type="containsText" dxfId="563" priority="476" operator="containsText" text="Bowling">
      <formula>NOT(ISERROR(SEARCH("Bowling",M137)))</formula>
    </cfRule>
    <cfRule type="containsText" dxfId="562" priority="477" operator="containsText" text="Batting">
      <formula>NOT(ISERROR(SEARCH("Batting",M137)))</formula>
    </cfRule>
    <cfRule type="beginsWith" dxfId="561" priority="478" operator="beginsWith" text="Batting">
      <formula>LEFT(M137,7)="Batting"</formula>
    </cfRule>
    <cfRule type="cellIs" dxfId="560" priority="479" operator="equal">
      <formula>"Batting"</formula>
    </cfRule>
  </conditionalFormatting>
  <conditionalFormatting sqref="F28:F29">
    <cfRule type="containsText" dxfId="559" priority="470" operator="containsText" text="WK">
      <formula>NOT(ISERROR(SEARCH("WK",F28)))</formula>
    </cfRule>
  </conditionalFormatting>
  <conditionalFormatting sqref="F28:F29">
    <cfRule type="containsText" dxfId="558" priority="461" operator="containsText" text="Stam">
      <formula>NOT(ISERROR(SEARCH("Stam",F28)))</formula>
    </cfRule>
    <cfRule type="containsText" dxfId="557" priority="462" operator="containsText" text="Fielding">
      <formula>NOT(ISERROR(SEARCH("Fielding",F28)))</formula>
    </cfRule>
    <cfRule type="containsText" dxfId="556" priority="463" operator="containsText" text="Conc">
      <formula>NOT(ISERROR(SEARCH("Conc",F28)))</formula>
    </cfRule>
    <cfRule type="containsText" dxfId="555" priority="464" operator="containsText" text="Cons">
      <formula>NOT(ISERROR(SEARCH("Cons",F28)))</formula>
    </cfRule>
    <cfRule type="containsText" dxfId="554" priority="465" operator="containsText" text="No pop">
      <formula>NOT(ISERROR(SEARCH("No pop",F28)))</formula>
    </cfRule>
    <cfRule type="containsText" dxfId="553" priority="466" operator="containsText" text="Bowling">
      <formula>NOT(ISERROR(SEARCH("Bowling",F28)))</formula>
    </cfRule>
    <cfRule type="containsText" dxfId="552" priority="467" operator="containsText" text="Batting">
      <formula>NOT(ISERROR(SEARCH("Batting",F28)))</formula>
    </cfRule>
    <cfRule type="beginsWith" dxfId="551" priority="468" operator="beginsWith" text="Batting">
      <formula>LEFT(F28,7)="Batting"</formula>
    </cfRule>
    <cfRule type="cellIs" dxfId="550" priority="469" operator="equal">
      <formula>"Batting"</formula>
    </cfRule>
  </conditionalFormatting>
  <conditionalFormatting sqref="F50:F51">
    <cfRule type="containsText" dxfId="549" priority="460" operator="containsText" text="WK">
      <formula>NOT(ISERROR(SEARCH("WK",F50)))</formula>
    </cfRule>
  </conditionalFormatting>
  <conditionalFormatting sqref="F50:F51">
    <cfRule type="containsText" dxfId="548" priority="451" operator="containsText" text="Stam">
      <formula>NOT(ISERROR(SEARCH("Stam",F50)))</formula>
    </cfRule>
    <cfRule type="containsText" dxfId="547" priority="452" operator="containsText" text="Fielding">
      <formula>NOT(ISERROR(SEARCH("Fielding",F50)))</formula>
    </cfRule>
    <cfRule type="containsText" dxfId="546" priority="453" operator="containsText" text="Conc">
      <formula>NOT(ISERROR(SEARCH("Conc",F50)))</formula>
    </cfRule>
    <cfRule type="containsText" dxfId="545" priority="454" operator="containsText" text="Cons">
      <formula>NOT(ISERROR(SEARCH("Cons",F50)))</formula>
    </cfRule>
    <cfRule type="containsText" dxfId="544" priority="455" operator="containsText" text="No pop">
      <formula>NOT(ISERROR(SEARCH("No pop",F50)))</formula>
    </cfRule>
    <cfRule type="containsText" dxfId="543" priority="456" operator="containsText" text="Bowling">
      <formula>NOT(ISERROR(SEARCH("Bowling",F50)))</formula>
    </cfRule>
    <cfRule type="containsText" dxfId="542" priority="457" operator="containsText" text="Batting">
      <formula>NOT(ISERROR(SEARCH("Batting",F50)))</formula>
    </cfRule>
    <cfRule type="beginsWith" dxfId="541" priority="458" operator="beginsWith" text="Batting">
      <formula>LEFT(F50,7)="Batting"</formula>
    </cfRule>
    <cfRule type="cellIs" dxfId="540" priority="459" operator="equal">
      <formula>"Batting"</formula>
    </cfRule>
  </conditionalFormatting>
  <conditionalFormatting sqref="F72:F73">
    <cfRule type="containsText" dxfId="539" priority="450" operator="containsText" text="WK">
      <formula>NOT(ISERROR(SEARCH("WK",F72)))</formula>
    </cfRule>
  </conditionalFormatting>
  <conditionalFormatting sqref="F72:F73">
    <cfRule type="containsText" dxfId="538" priority="441" operator="containsText" text="Stam">
      <formula>NOT(ISERROR(SEARCH("Stam",F72)))</formula>
    </cfRule>
    <cfRule type="containsText" dxfId="537" priority="442" operator="containsText" text="Fielding">
      <formula>NOT(ISERROR(SEARCH("Fielding",F72)))</formula>
    </cfRule>
    <cfRule type="containsText" dxfId="536" priority="443" operator="containsText" text="Conc">
      <formula>NOT(ISERROR(SEARCH("Conc",F72)))</formula>
    </cfRule>
    <cfRule type="containsText" dxfId="535" priority="444" operator="containsText" text="Cons">
      <formula>NOT(ISERROR(SEARCH("Cons",F72)))</formula>
    </cfRule>
    <cfRule type="containsText" dxfId="534" priority="445" operator="containsText" text="No pop">
      <formula>NOT(ISERROR(SEARCH("No pop",F72)))</formula>
    </cfRule>
    <cfRule type="containsText" dxfId="533" priority="446" operator="containsText" text="Bowling">
      <formula>NOT(ISERROR(SEARCH("Bowling",F72)))</formula>
    </cfRule>
    <cfRule type="containsText" dxfId="532" priority="447" operator="containsText" text="Batting">
      <formula>NOT(ISERROR(SEARCH("Batting",F72)))</formula>
    </cfRule>
    <cfRule type="beginsWith" dxfId="531" priority="448" operator="beginsWith" text="Batting">
      <formula>LEFT(F72,7)="Batting"</formula>
    </cfRule>
    <cfRule type="cellIs" dxfId="530" priority="449" operator="equal">
      <formula>"Batting"</formula>
    </cfRule>
  </conditionalFormatting>
  <conditionalFormatting sqref="F94:F95">
    <cfRule type="containsText" dxfId="529" priority="440" operator="containsText" text="WK">
      <formula>NOT(ISERROR(SEARCH("WK",F94)))</formula>
    </cfRule>
  </conditionalFormatting>
  <conditionalFormatting sqref="F94:F95">
    <cfRule type="containsText" dxfId="528" priority="431" operator="containsText" text="Stam">
      <formula>NOT(ISERROR(SEARCH("Stam",F94)))</formula>
    </cfRule>
    <cfRule type="containsText" dxfId="527" priority="432" operator="containsText" text="Fielding">
      <formula>NOT(ISERROR(SEARCH("Fielding",F94)))</formula>
    </cfRule>
    <cfRule type="containsText" dxfId="526" priority="433" operator="containsText" text="Conc">
      <formula>NOT(ISERROR(SEARCH("Conc",F94)))</formula>
    </cfRule>
    <cfRule type="containsText" dxfId="525" priority="434" operator="containsText" text="Cons">
      <formula>NOT(ISERROR(SEARCH("Cons",F94)))</formula>
    </cfRule>
    <cfRule type="containsText" dxfId="524" priority="435" operator="containsText" text="No pop">
      <formula>NOT(ISERROR(SEARCH("No pop",F94)))</formula>
    </cfRule>
    <cfRule type="containsText" dxfId="523" priority="436" operator="containsText" text="Bowling">
      <formula>NOT(ISERROR(SEARCH("Bowling",F94)))</formula>
    </cfRule>
    <cfRule type="containsText" dxfId="522" priority="437" operator="containsText" text="Batting">
      <formula>NOT(ISERROR(SEARCH("Batting",F94)))</formula>
    </cfRule>
    <cfRule type="beginsWith" dxfId="521" priority="438" operator="beginsWith" text="Batting">
      <formula>LEFT(F94,7)="Batting"</formula>
    </cfRule>
    <cfRule type="cellIs" dxfId="520" priority="439" operator="equal">
      <formula>"Batting"</formula>
    </cfRule>
  </conditionalFormatting>
  <conditionalFormatting sqref="F116:F117">
    <cfRule type="containsText" dxfId="519" priority="430" operator="containsText" text="WK">
      <formula>NOT(ISERROR(SEARCH("WK",F116)))</formula>
    </cfRule>
  </conditionalFormatting>
  <conditionalFormatting sqref="F116:F117">
    <cfRule type="containsText" dxfId="518" priority="421" operator="containsText" text="Stam">
      <formula>NOT(ISERROR(SEARCH("Stam",F116)))</formula>
    </cfRule>
    <cfRule type="containsText" dxfId="517" priority="422" operator="containsText" text="Fielding">
      <formula>NOT(ISERROR(SEARCH("Fielding",F116)))</formula>
    </cfRule>
    <cfRule type="containsText" dxfId="516" priority="423" operator="containsText" text="Conc">
      <formula>NOT(ISERROR(SEARCH("Conc",F116)))</formula>
    </cfRule>
    <cfRule type="containsText" dxfId="515" priority="424" operator="containsText" text="Cons">
      <formula>NOT(ISERROR(SEARCH("Cons",F116)))</formula>
    </cfRule>
    <cfRule type="containsText" dxfId="514" priority="425" operator="containsText" text="No pop">
      <formula>NOT(ISERROR(SEARCH("No pop",F116)))</formula>
    </cfRule>
    <cfRule type="containsText" dxfId="513" priority="426" operator="containsText" text="Bowling">
      <formula>NOT(ISERROR(SEARCH("Bowling",F116)))</formula>
    </cfRule>
    <cfRule type="containsText" dxfId="512" priority="427" operator="containsText" text="Batting">
      <formula>NOT(ISERROR(SEARCH("Batting",F116)))</formula>
    </cfRule>
    <cfRule type="beginsWith" dxfId="511" priority="428" operator="beginsWith" text="Batting">
      <formula>LEFT(F116,7)="Batting"</formula>
    </cfRule>
    <cfRule type="cellIs" dxfId="510" priority="429" operator="equal">
      <formula>"Batting"</formula>
    </cfRule>
  </conditionalFormatting>
  <conditionalFormatting sqref="F138:F139">
    <cfRule type="containsText" dxfId="509" priority="420" operator="containsText" text="WK">
      <formula>NOT(ISERROR(SEARCH("WK",F138)))</formula>
    </cfRule>
  </conditionalFormatting>
  <conditionalFormatting sqref="F138:F139">
    <cfRule type="containsText" dxfId="508" priority="411" operator="containsText" text="Stam">
      <formula>NOT(ISERROR(SEARCH("Stam",F138)))</formula>
    </cfRule>
    <cfRule type="containsText" dxfId="507" priority="412" operator="containsText" text="Fielding">
      <formula>NOT(ISERROR(SEARCH("Fielding",F138)))</formula>
    </cfRule>
    <cfRule type="containsText" dxfId="506" priority="413" operator="containsText" text="Conc">
      <formula>NOT(ISERROR(SEARCH("Conc",F138)))</formula>
    </cfRule>
    <cfRule type="containsText" dxfId="505" priority="414" operator="containsText" text="Cons">
      <formula>NOT(ISERROR(SEARCH("Cons",F138)))</formula>
    </cfRule>
    <cfRule type="containsText" dxfId="504" priority="415" operator="containsText" text="No pop">
      <formula>NOT(ISERROR(SEARCH("No pop",F138)))</formula>
    </cfRule>
    <cfRule type="containsText" dxfId="503" priority="416" operator="containsText" text="Bowling">
      <formula>NOT(ISERROR(SEARCH("Bowling",F138)))</formula>
    </cfRule>
    <cfRule type="containsText" dxfId="502" priority="417" operator="containsText" text="Batting">
      <formula>NOT(ISERROR(SEARCH("Batting",F138)))</formula>
    </cfRule>
    <cfRule type="beginsWith" dxfId="501" priority="418" operator="beginsWith" text="Batting">
      <formula>LEFT(F138,7)="Batting"</formula>
    </cfRule>
    <cfRule type="cellIs" dxfId="500" priority="419" operator="equal">
      <formula>"Batting"</formula>
    </cfRule>
  </conditionalFormatting>
  <conditionalFormatting sqref="V6:V7 U4:U24">
    <cfRule type="containsText" dxfId="499" priority="410" operator="containsText" text="WK">
      <formula>NOT(ISERROR(SEARCH("WK",U4)))</formula>
    </cfRule>
  </conditionalFormatting>
  <conditionalFormatting sqref="V6:V7 U4:U24">
    <cfRule type="containsText" dxfId="498" priority="401" operator="containsText" text="Stam">
      <formula>NOT(ISERROR(SEARCH("Stam",U4)))</formula>
    </cfRule>
    <cfRule type="containsText" dxfId="497" priority="402" operator="containsText" text="Fielding">
      <formula>NOT(ISERROR(SEARCH("Fielding",U4)))</formula>
    </cfRule>
    <cfRule type="containsText" dxfId="496" priority="403" operator="containsText" text="Conc">
      <formula>NOT(ISERROR(SEARCH("Conc",U4)))</formula>
    </cfRule>
    <cfRule type="containsText" dxfId="495" priority="404" operator="containsText" text="Cons">
      <formula>NOT(ISERROR(SEARCH("Cons",U4)))</formula>
    </cfRule>
    <cfRule type="containsText" dxfId="494" priority="405" operator="containsText" text="No pop">
      <formula>NOT(ISERROR(SEARCH("No pop",U4)))</formula>
    </cfRule>
    <cfRule type="containsText" dxfId="493" priority="406" operator="containsText" text="Bowling">
      <formula>NOT(ISERROR(SEARCH("Bowling",U4)))</formula>
    </cfRule>
    <cfRule type="containsText" dxfId="492" priority="407" operator="containsText" text="Batting">
      <formula>NOT(ISERROR(SEARCH("Batting",U4)))</formula>
    </cfRule>
    <cfRule type="beginsWith" dxfId="491" priority="408" operator="beginsWith" text="Batting">
      <formula>LEFT(U4,7)="Batting"</formula>
    </cfRule>
    <cfRule type="cellIs" dxfId="490" priority="409" operator="equal">
      <formula>"Batting"</formula>
    </cfRule>
  </conditionalFormatting>
  <conditionalFormatting sqref="V28:V29 U26 U28:U44">
    <cfRule type="containsText" dxfId="489" priority="400" operator="containsText" text="WK">
      <formula>NOT(ISERROR(SEARCH("WK",U26)))</formula>
    </cfRule>
  </conditionalFormatting>
  <conditionalFormatting sqref="V28:V29 U26 U28:U44">
    <cfRule type="containsText" dxfId="488" priority="391" operator="containsText" text="Stam">
      <formula>NOT(ISERROR(SEARCH("Stam",U26)))</formula>
    </cfRule>
    <cfRule type="containsText" dxfId="487" priority="392" operator="containsText" text="Fielding">
      <formula>NOT(ISERROR(SEARCH("Fielding",U26)))</formula>
    </cfRule>
    <cfRule type="containsText" dxfId="486" priority="393" operator="containsText" text="Conc">
      <formula>NOT(ISERROR(SEARCH("Conc",U26)))</formula>
    </cfRule>
    <cfRule type="containsText" dxfId="485" priority="394" operator="containsText" text="Cons">
      <formula>NOT(ISERROR(SEARCH("Cons",U26)))</formula>
    </cfRule>
    <cfRule type="containsText" dxfId="484" priority="395" operator="containsText" text="No pop">
      <formula>NOT(ISERROR(SEARCH("No pop",U26)))</formula>
    </cfRule>
    <cfRule type="containsText" dxfId="483" priority="396" operator="containsText" text="Bowling">
      <formula>NOT(ISERROR(SEARCH("Bowling",U26)))</formula>
    </cfRule>
    <cfRule type="containsText" dxfId="482" priority="397" operator="containsText" text="Batting">
      <formula>NOT(ISERROR(SEARCH("Batting",U26)))</formula>
    </cfRule>
    <cfRule type="beginsWith" dxfId="481" priority="398" operator="beginsWith" text="Batting">
      <formula>LEFT(U26,7)="Batting"</formula>
    </cfRule>
    <cfRule type="cellIs" dxfId="480" priority="399" operator="equal">
      <formula>"Batting"</formula>
    </cfRule>
  </conditionalFormatting>
  <conditionalFormatting sqref="U46">
    <cfRule type="containsText" dxfId="479" priority="390" operator="containsText" text="WK">
      <formula>NOT(ISERROR(SEARCH("WK",U46)))</formula>
    </cfRule>
  </conditionalFormatting>
  <conditionalFormatting sqref="U46">
    <cfRule type="containsText" dxfId="478" priority="381" operator="containsText" text="Stam">
      <formula>NOT(ISERROR(SEARCH("Stam",U46)))</formula>
    </cfRule>
    <cfRule type="containsText" dxfId="477" priority="382" operator="containsText" text="Fielding">
      <formula>NOT(ISERROR(SEARCH("Fielding",U46)))</formula>
    </cfRule>
    <cfRule type="containsText" dxfId="476" priority="383" operator="containsText" text="Conc">
      <formula>NOT(ISERROR(SEARCH("Conc",U46)))</formula>
    </cfRule>
    <cfRule type="containsText" dxfId="475" priority="384" operator="containsText" text="Cons">
      <formula>NOT(ISERROR(SEARCH("Cons",U46)))</formula>
    </cfRule>
    <cfRule type="containsText" dxfId="474" priority="385" operator="containsText" text="No pop">
      <formula>NOT(ISERROR(SEARCH("No pop",U46)))</formula>
    </cfRule>
    <cfRule type="containsText" dxfId="473" priority="386" operator="containsText" text="Bowling">
      <formula>NOT(ISERROR(SEARCH("Bowling",U46)))</formula>
    </cfRule>
    <cfRule type="containsText" dxfId="472" priority="387" operator="containsText" text="Batting">
      <formula>NOT(ISERROR(SEARCH("Batting",U46)))</formula>
    </cfRule>
    <cfRule type="beginsWith" dxfId="471" priority="388" operator="beginsWith" text="Batting">
      <formula>LEFT(U46,7)="Batting"</formula>
    </cfRule>
    <cfRule type="cellIs" dxfId="470" priority="389" operator="equal">
      <formula>"Batting"</formula>
    </cfRule>
  </conditionalFormatting>
  <conditionalFormatting sqref="V50:V51 U48 U50:U66">
    <cfRule type="containsText" dxfId="469" priority="380" operator="containsText" text="WK">
      <formula>NOT(ISERROR(SEARCH("WK",U48)))</formula>
    </cfRule>
  </conditionalFormatting>
  <conditionalFormatting sqref="V50:V51 U48 U50:U66">
    <cfRule type="containsText" dxfId="468" priority="371" operator="containsText" text="Stam">
      <formula>NOT(ISERROR(SEARCH("Stam",U48)))</formula>
    </cfRule>
    <cfRule type="containsText" dxfId="467" priority="372" operator="containsText" text="Fielding">
      <formula>NOT(ISERROR(SEARCH("Fielding",U48)))</formula>
    </cfRule>
    <cfRule type="containsText" dxfId="466" priority="373" operator="containsText" text="Conc">
      <formula>NOT(ISERROR(SEARCH("Conc",U48)))</formula>
    </cfRule>
    <cfRule type="containsText" dxfId="465" priority="374" operator="containsText" text="Cons">
      <formula>NOT(ISERROR(SEARCH("Cons",U48)))</formula>
    </cfRule>
    <cfRule type="containsText" dxfId="464" priority="375" operator="containsText" text="No pop">
      <formula>NOT(ISERROR(SEARCH("No pop",U48)))</formula>
    </cfRule>
    <cfRule type="containsText" dxfId="463" priority="376" operator="containsText" text="Bowling">
      <formula>NOT(ISERROR(SEARCH("Bowling",U48)))</formula>
    </cfRule>
    <cfRule type="containsText" dxfId="462" priority="377" operator="containsText" text="Batting">
      <formula>NOT(ISERROR(SEARCH("Batting",U48)))</formula>
    </cfRule>
    <cfRule type="beginsWith" dxfId="461" priority="378" operator="beginsWith" text="Batting">
      <formula>LEFT(U48,7)="Batting"</formula>
    </cfRule>
    <cfRule type="cellIs" dxfId="460" priority="379" operator="equal">
      <formula>"Batting"</formula>
    </cfRule>
  </conditionalFormatting>
  <conditionalFormatting sqref="U68">
    <cfRule type="containsText" dxfId="459" priority="370" operator="containsText" text="WK">
      <formula>NOT(ISERROR(SEARCH("WK",U68)))</formula>
    </cfRule>
  </conditionalFormatting>
  <conditionalFormatting sqref="U68">
    <cfRule type="containsText" dxfId="458" priority="361" operator="containsText" text="Stam">
      <formula>NOT(ISERROR(SEARCH("Stam",U68)))</formula>
    </cfRule>
    <cfRule type="containsText" dxfId="457" priority="362" operator="containsText" text="Fielding">
      <formula>NOT(ISERROR(SEARCH("Fielding",U68)))</formula>
    </cfRule>
    <cfRule type="containsText" dxfId="456" priority="363" operator="containsText" text="Conc">
      <formula>NOT(ISERROR(SEARCH("Conc",U68)))</formula>
    </cfRule>
    <cfRule type="containsText" dxfId="455" priority="364" operator="containsText" text="Cons">
      <formula>NOT(ISERROR(SEARCH("Cons",U68)))</formula>
    </cfRule>
    <cfRule type="containsText" dxfId="454" priority="365" operator="containsText" text="No pop">
      <formula>NOT(ISERROR(SEARCH("No pop",U68)))</formula>
    </cfRule>
    <cfRule type="containsText" dxfId="453" priority="366" operator="containsText" text="Bowling">
      <formula>NOT(ISERROR(SEARCH("Bowling",U68)))</formula>
    </cfRule>
    <cfRule type="containsText" dxfId="452" priority="367" operator="containsText" text="Batting">
      <formula>NOT(ISERROR(SEARCH("Batting",U68)))</formula>
    </cfRule>
    <cfRule type="beginsWith" dxfId="451" priority="368" operator="beginsWith" text="Batting">
      <formula>LEFT(U68,7)="Batting"</formula>
    </cfRule>
    <cfRule type="cellIs" dxfId="450" priority="369" operator="equal">
      <formula>"Batting"</formula>
    </cfRule>
  </conditionalFormatting>
  <conditionalFormatting sqref="V72:V73 U70 U72:U88">
    <cfRule type="containsText" dxfId="449" priority="360" operator="containsText" text="WK">
      <formula>NOT(ISERROR(SEARCH("WK",U70)))</formula>
    </cfRule>
  </conditionalFormatting>
  <conditionalFormatting sqref="V72:V73 U70 U72:U88">
    <cfRule type="containsText" dxfId="448" priority="351" operator="containsText" text="Stam">
      <formula>NOT(ISERROR(SEARCH("Stam",U70)))</formula>
    </cfRule>
    <cfRule type="containsText" dxfId="447" priority="352" operator="containsText" text="Fielding">
      <formula>NOT(ISERROR(SEARCH("Fielding",U70)))</formula>
    </cfRule>
    <cfRule type="containsText" dxfId="446" priority="353" operator="containsText" text="Conc">
      <formula>NOT(ISERROR(SEARCH("Conc",U70)))</formula>
    </cfRule>
    <cfRule type="containsText" dxfId="445" priority="354" operator="containsText" text="Cons">
      <formula>NOT(ISERROR(SEARCH("Cons",U70)))</formula>
    </cfRule>
    <cfRule type="containsText" dxfId="444" priority="355" operator="containsText" text="No pop">
      <formula>NOT(ISERROR(SEARCH("No pop",U70)))</formula>
    </cfRule>
    <cfRule type="containsText" dxfId="443" priority="356" operator="containsText" text="Bowling">
      <formula>NOT(ISERROR(SEARCH("Bowling",U70)))</formula>
    </cfRule>
    <cfRule type="containsText" dxfId="442" priority="357" operator="containsText" text="Batting">
      <formula>NOT(ISERROR(SEARCH("Batting",U70)))</formula>
    </cfRule>
    <cfRule type="beginsWith" dxfId="441" priority="358" operator="beginsWith" text="Batting">
      <formula>LEFT(U70,7)="Batting"</formula>
    </cfRule>
    <cfRule type="cellIs" dxfId="440" priority="359" operator="equal">
      <formula>"Batting"</formula>
    </cfRule>
  </conditionalFormatting>
  <conditionalFormatting sqref="U90">
    <cfRule type="containsText" dxfId="439" priority="350" operator="containsText" text="WK">
      <formula>NOT(ISERROR(SEARCH("WK",U90)))</formula>
    </cfRule>
  </conditionalFormatting>
  <conditionalFormatting sqref="U90">
    <cfRule type="containsText" dxfId="438" priority="341" operator="containsText" text="Stam">
      <formula>NOT(ISERROR(SEARCH("Stam",U90)))</formula>
    </cfRule>
    <cfRule type="containsText" dxfId="437" priority="342" operator="containsText" text="Fielding">
      <formula>NOT(ISERROR(SEARCH("Fielding",U90)))</formula>
    </cfRule>
    <cfRule type="containsText" dxfId="436" priority="343" operator="containsText" text="Conc">
      <formula>NOT(ISERROR(SEARCH("Conc",U90)))</formula>
    </cfRule>
    <cfRule type="containsText" dxfId="435" priority="344" operator="containsText" text="Cons">
      <formula>NOT(ISERROR(SEARCH("Cons",U90)))</formula>
    </cfRule>
    <cfRule type="containsText" dxfId="434" priority="345" operator="containsText" text="No pop">
      <formula>NOT(ISERROR(SEARCH("No pop",U90)))</formula>
    </cfRule>
    <cfRule type="containsText" dxfId="433" priority="346" operator="containsText" text="Bowling">
      <formula>NOT(ISERROR(SEARCH("Bowling",U90)))</formula>
    </cfRule>
    <cfRule type="containsText" dxfId="432" priority="347" operator="containsText" text="Batting">
      <formula>NOT(ISERROR(SEARCH("Batting",U90)))</formula>
    </cfRule>
    <cfRule type="beginsWith" dxfId="431" priority="348" operator="beginsWith" text="Batting">
      <formula>LEFT(U90,7)="Batting"</formula>
    </cfRule>
    <cfRule type="cellIs" dxfId="430" priority="349" operator="equal">
      <formula>"Batting"</formula>
    </cfRule>
  </conditionalFormatting>
  <conditionalFormatting sqref="V94:V95 U92 U94:U110">
    <cfRule type="containsText" dxfId="429" priority="340" operator="containsText" text="WK">
      <formula>NOT(ISERROR(SEARCH("WK",U92)))</formula>
    </cfRule>
  </conditionalFormatting>
  <conditionalFormatting sqref="V94:V95 U92 U94:U110">
    <cfRule type="containsText" dxfId="428" priority="331" operator="containsText" text="Stam">
      <formula>NOT(ISERROR(SEARCH("Stam",U92)))</formula>
    </cfRule>
    <cfRule type="containsText" dxfId="427" priority="332" operator="containsText" text="Fielding">
      <formula>NOT(ISERROR(SEARCH("Fielding",U92)))</formula>
    </cfRule>
    <cfRule type="containsText" dxfId="426" priority="333" operator="containsText" text="Conc">
      <formula>NOT(ISERROR(SEARCH("Conc",U92)))</formula>
    </cfRule>
    <cfRule type="containsText" dxfId="425" priority="334" operator="containsText" text="Cons">
      <formula>NOT(ISERROR(SEARCH("Cons",U92)))</formula>
    </cfRule>
    <cfRule type="containsText" dxfId="424" priority="335" operator="containsText" text="No pop">
      <formula>NOT(ISERROR(SEARCH("No pop",U92)))</formula>
    </cfRule>
    <cfRule type="containsText" dxfId="423" priority="336" operator="containsText" text="Bowling">
      <formula>NOT(ISERROR(SEARCH("Bowling",U92)))</formula>
    </cfRule>
    <cfRule type="containsText" dxfId="422" priority="337" operator="containsText" text="Batting">
      <formula>NOT(ISERROR(SEARCH("Batting",U92)))</formula>
    </cfRule>
    <cfRule type="beginsWith" dxfId="421" priority="338" operator="beginsWith" text="Batting">
      <formula>LEFT(U92,7)="Batting"</formula>
    </cfRule>
    <cfRule type="cellIs" dxfId="420" priority="339" operator="equal">
      <formula>"Batting"</formula>
    </cfRule>
  </conditionalFormatting>
  <conditionalFormatting sqref="U49">
    <cfRule type="containsText" dxfId="419" priority="330" operator="containsText" text="WK">
      <formula>NOT(ISERROR(SEARCH("WK",U49)))</formula>
    </cfRule>
  </conditionalFormatting>
  <conditionalFormatting sqref="U49">
    <cfRule type="containsText" dxfId="418" priority="321" operator="containsText" text="Stam">
      <formula>NOT(ISERROR(SEARCH("Stam",U49)))</formula>
    </cfRule>
    <cfRule type="containsText" dxfId="417" priority="322" operator="containsText" text="Fielding">
      <formula>NOT(ISERROR(SEARCH("Fielding",U49)))</formula>
    </cfRule>
    <cfRule type="containsText" dxfId="416" priority="323" operator="containsText" text="Conc">
      <formula>NOT(ISERROR(SEARCH("Conc",U49)))</formula>
    </cfRule>
    <cfRule type="containsText" dxfId="415" priority="324" operator="containsText" text="Cons">
      <formula>NOT(ISERROR(SEARCH("Cons",U49)))</formula>
    </cfRule>
    <cfRule type="containsText" dxfId="414" priority="325" operator="containsText" text="No pop">
      <formula>NOT(ISERROR(SEARCH("No pop",U49)))</formula>
    </cfRule>
    <cfRule type="containsText" dxfId="413" priority="326" operator="containsText" text="Bowling">
      <formula>NOT(ISERROR(SEARCH("Bowling",U49)))</formula>
    </cfRule>
    <cfRule type="containsText" dxfId="412" priority="327" operator="containsText" text="Batting">
      <formula>NOT(ISERROR(SEARCH("Batting",U49)))</formula>
    </cfRule>
    <cfRule type="beginsWith" dxfId="411" priority="328" operator="beginsWith" text="Batting">
      <formula>LEFT(U49,7)="Batting"</formula>
    </cfRule>
    <cfRule type="cellIs" dxfId="410" priority="329" operator="equal">
      <formula>"Batting"</formula>
    </cfRule>
  </conditionalFormatting>
  <conditionalFormatting sqref="U112">
    <cfRule type="containsText" dxfId="409" priority="320" operator="containsText" text="WK">
      <formula>NOT(ISERROR(SEARCH("WK",U112)))</formula>
    </cfRule>
  </conditionalFormatting>
  <conditionalFormatting sqref="U112">
    <cfRule type="containsText" dxfId="408" priority="311" operator="containsText" text="Stam">
      <formula>NOT(ISERROR(SEARCH("Stam",U112)))</formula>
    </cfRule>
    <cfRule type="containsText" dxfId="407" priority="312" operator="containsText" text="Fielding">
      <formula>NOT(ISERROR(SEARCH("Fielding",U112)))</formula>
    </cfRule>
    <cfRule type="containsText" dxfId="406" priority="313" operator="containsText" text="Conc">
      <formula>NOT(ISERROR(SEARCH("Conc",U112)))</formula>
    </cfRule>
    <cfRule type="containsText" dxfId="405" priority="314" operator="containsText" text="Cons">
      <formula>NOT(ISERROR(SEARCH("Cons",U112)))</formula>
    </cfRule>
    <cfRule type="containsText" dxfId="404" priority="315" operator="containsText" text="No pop">
      <formula>NOT(ISERROR(SEARCH("No pop",U112)))</formula>
    </cfRule>
    <cfRule type="containsText" dxfId="403" priority="316" operator="containsText" text="Bowling">
      <formula>NOT(ISERROR(SEARCH("Bowling",U112)))</formula>
    </cfRule>
    <cfRule type="containsText" dxfId="402" priority="317" operator="containsText" text="Batting">
      <formula>NOT(ISERROR(SEARCH("Batting",U112)))</formula>
    </cfRule>
    <cfRule type="beginsWith" dxfId="401" priority="318" operator="beginsWith" text="Batting">
      <formula>LEFT(U112,7)="Batting"</formula>
    </cfRule>
    <cfRule type="cellIs" dxfId="400" priority="319" operator="equal">
      <formula>"Batting"</formula>
    </cfRule>
  </conditionalFormatting>
  <conditionalFormatting sqref="V116:V117 U114 U116:U132">
    <cfRule type="containsText" dxfId="399" priority="310" operator="containsText" text="WK">
      <formula>NOT(ISERROR(SEARCH("WK",U114)))</formula>
    </cfRule>
  </conditionalFormatting>
  <conditionalFormatting sqref="V116:V117 U114 U116:U132">
    <cfRule type="containsText" dxfId="398" priority="301" operator="containsText" text="Stam">
      <formula>NOT(ISERROR(SEARCH("Stam",U114)))</formula>
    </cfRule>
    <cfRule type="containsText" dxfId="397" priority="302" operator="containsText" text="Fielding">
      <formula>NOT(ISERROR(SEARCH("Fielding",U114)))</formula>
    </cfRule>
    <cfRule type="containsText" dxfId="396" priority="303" operator="containsText" text="Conc">
      <formula>NOT(ISERROR(SEARCH("Conc",U114)))</formula>
    </cfRule>
    <cfRule type="containsText" dxfId="395" priority="304" operator="containsText" text="Cons">
      <formula>NOT(ISERROR(SEARCH("Cons",U114)))</formula>
    </cfRule>
    <cfRule type="containsText" dxfId="394" priority="305" operator="containsText" text="No pop">
      <formula>NOT(ISERROR(SEARCH("No pop",U114)))</formula>
    </cfRule>
    <cfRule type="containsText" dxfId="393" priority="306" operator="containsText" text="Bowling">
      <formula>NOT(ISERROR(SEARCH("Bowling",U114)))</formula>
    </cfRule>
    <cfRule type="containsText" dxfId="392" priority="307" operator="containsText" text="Batting">
      <formula>NOT(ISERROR(SEARCH("Batting",U114)))</formula>
    </cfRule>
    <cfRule type="beginsWith" dxfId="391" priority="308" operator="beginsWith" text="Batting">
      <formula>LEFT(U114,7)="Batting"</formula>
    </cfRule>
    <cfRule type="cellIs" dxfId="390" priority="309" operator="equal">
      <formula>"Batting"</formula>
    </cfRule>
  </conditionalFormatting>
  <conditionalFormatting sqref="U134">
    <cfRule type="containsText" dxfId="389" priority="300" operator="containsText" text="WK">
      <formula>NOT(ISERROR(SEARCH("WK",U134)))</formula>
    </cfRule>
  </conditionalFormatting>
  <conditionalFormatting sqref="U134">
    <cfRule type="containsText" dxfId="388" priority="291" operator="containsText" text="Stam">
      <formula>NOT(ISERROR(SEARCH("Stam",U134)))</formula>
    </cfRule>
    <cfRule type="containsText" dxfId="387" priority="292" operator="containsText" text="Fielding">
      <formula>NOT(ISERROR(SEARCH("Fielding",U134)))</formula>
    </cfRule>
    <cfRule type="containsText" dxfId="386" priority="293" operator="containsText" text="Conc">
      <formula>NOT(ISERROR(SEARCH("Conc",U134)))</formula>
    </cfRule>
    <cfRule type="containsText" dxfId="385" priority="294" operator="containsText" text="Cons">
      <formula>NOT(ISERROR(SEARCH("Cons",U134)))</formula>
    </cfRule>
    <cfRule type="containsText" dxfId="384" priority="295" operator="containsText" text="No pop">
      <formula>NOT(ISERROR(SEARCH("No pop",U134)))</formula>
    </cfRule>
    <cfRule type="containsText" dxfId="383" priority="296" operator="containsText" text="Bowling">
      <formula>NOT(ISERROR(SEARCH("Bowling",U134)))</formula>
    </cfRule>
    <cfRule type="containsText" dxfId="382" priority="297" operator="containsText" text="Batting">
      <formula>NOT(ISERROR(SEARCH("Batting",U134)))</formula>
    </cfRule>
    <cfRule type="beginsWith" dxfId="381" priority="298" operator="beginsWith" text="Batting">
      <formula>LEFT(U134,7)="Batting"</formula>
    </cfRule>
    <cfRule type="cellIs" dxfId="380" priority="299" operator="equal">
      <formula>"Batting"</formula>
    </cfRule>
  </conditionalFormatting>
  <conditionalFormatting sqref="V138:V139 U136 U138:U154">
    <cfRule type="containsText" dxfId="379" priority="290" operator="containsText" text="WK">
      <formula>NOT(ISERROR(SEARCH("WK",U136)))</formula>
    </cfRule>
  </conditionalFormatting>
  <conditionalFormatting sqref="V138:V139 U136 U138:U154">
    <cfRule type="containsText" dxfId="378" priority="281" operator="containsText" text="Stam">
      <formula>NOT(ISERROR(SEARCH("Stam",U136)))</formula>
    </cfRule>
    <cfRule type="containsText" dxfId="377" priority="282" operator="containsText" text="Fielding">
      <formula>NOT(ISERROR(SEARCH("Fielding",U136)))</formula>
    </cfRule>
    <cfRule type="containsText" dxfId="376" priority="283" operator="containsText" text="Conc">
      <formula>NOT(ISERROR(SEARCH("Conc",U136)))</formula>
    </cfRule>
    <cfRule type="containsText" dxfId="375" priority="284" operator="containsText" text="Cons">
      <formula>NOT(ISERROR(SEARCH("Cons",U136)))</formula>
    </cfRule>
    <cfRule type="containsText" dxfId="374" priority="285" operator="containsText" text="No pop">
      <formula>NOT(ISERROR(SEARCH("No pop",U136)))</formula>
    </cfRule>
    <cfRule type="containsText" dxfId="373" priority="286" operator="containsText" text="Bowling">
      <formula>NOT(ISERROR(SEARCH("Bowling",U136)))</formula>
    </cfRule>
    <cfRule type="containsText" dxfId="372" priority="287" operator="containsText" text="Batting">
      <formula>NOT(ISERROR(SEARCH("Batting",U136)))</formula>
    </cfRule>
    <cfRule type="beginsWith" dxfId="371" priority="288" operator="beginsWith" text="Batting">
      <formula>LEFT(U136,7)="Batting"</formula>
    </cfRule>
    <cfRule type="cellIs" dxfId="370" priority="289" operator="equal">
      <formula>"Batting"</formula>
    </cfRule>
  </conditionalFormatting>
  <conditionalFormatting sqref="U27">
    <cfRule type="containsText" dxfId="369" priority="280" operator="containsText" text="WK">
      <formula>NOT(ISERROR(SEARCH("WK",U27)))</formula>
    </cfRule>
  </conditionalFormatting>
  <conditionalFormatting sqref="U27">
    <cfRule type="containsText" dxfId="368" priority="271" operator="containsText" text="Stam">
      <formula>NOT(ISERROR(SEARCH("Stam",U27)))</formula>
    </cfRule>
    <cfRule type="containsText" dxfId="367" priority="272" operator="containsText" text="Fielding">
      <formula>NOT(ISERROR(SEARCH("Fielding",U27)))</formula>
    </cfRule>
    <cfRule type="containsText" dxfId="366" priority="273" operator="containsText" text="Conc">
      <formula>NOT(ISERROR(SEARCH("Conc",U27)))</formula>
    </cfRule>
    <cfRule type="containsText" dxfId="365" priority="274" operator="containsText" text="Cons">
      <formula>NOT(ISERROR(SEARCH("Cons",U27)))</formula>
    </cfRule>
    <cfRule type="containsText" dxfId="364" priority="275" operator="containsText" text="No pop">
      <formula>NOT(ISERROR(SEARCH("No pop",U27)))</formula>
    </cfRule>
    <cfRule type="containsText" dxfId="363" priority="276" operator="containsText" text="Bowling">
      <formula>NOT(ISERROR(SEARCH("Bowling",U27)))</formula>
    </cfRule>
    <cfRule type="containsText" dxfId="362" priority="277" operator="containsText" text="Batting">
      <formula>NOT(ISERROR(SEARCH("Batting",U27)))</formula>
    </cfRule>
    <cfRule type="beginsWith" dxfId="361" priority="278" operator="beginsWith" text="Batting">
      <formula>LEFT(U27,7)="Batting"</formula>
    </cfRule>
    <cfRule type="cellIs" dxfId="360" priority="279" operator="equal">
      <formula>"Batting"</formula>
    </cfRule>
  </conditionalFormatting>
  <conditionalFormatting sqref="U71">
    <cfRule type="containsText" dxfId="359" priority="270" operator="containsText" text="WK">
      <formula>NOT(ISERROR(SEARCH("WK",U71)))</formula>
    </cfRule>
  </conditionalFormatting>
  <conditionalFormatting sqref="U71">
    <cfRule type="containsText" dxfId="358" priority="261" operator="containsText" text="Stam">
      <formula>NOT(ISERROR(SEARCH("Stam",U71)))</formula>
    </cfRule>
    <cfRule type="containsText" dxfId="357" priority="262" operator="containsText" text="Fielding">
      <formula>NOT(ISERROR(SEARCH("Fielding",U71)))</formula>
    </cfRule>
    <cfRule type="containsText" dxfId="356" priority="263" operator="containsText" text="Conc">
      <formula>NOT(ISERROR(SEARCH("Conc",U71)))</formula>
    </cfRule>
    <cfRule type="containsText" dxfId="355" priority="264" operator="containsText" text="Cons">
      <formula>NOT(ISERROR(SEARCH("Cons",U71)))</formula>
    </cfRule>
    <cfRule type="containsText" dxfId="354" priority="265" operator="containsText" text="No pop">
      <formula>NOT(ISERROR(SEARCH("No pop",U71)))</formula>
    </cfRule>
    <cfRule type="containsText" dxfId="353" priority="266" operator="containsText" text="Bowling">
      <formula>NOT(ISERROR(SEARCH("Bowling",U71)))</formula>
    </cfRule>
    <cfRule type="containsText" dxfId="352" priority="267" operator="containsText" text="Batting">
      <formula>NOT(ISERROR(SEARCH("Batting",U71)))</formula>
    </cfRule>
    <cfRule type="beginsWith" dxfId="351" priority="268" operator="beginsWith" text="Batting">
      <formula>LEFT(U71,7)="Batting"</formula>
    </cfRule>
    <cfRule type="cellIs" dxfId="350" priority="269" operator="equal">
      <formula>"Batting"</formula>
    </cfRule>
  </conditionalFormatting>
  <conditionalFormatting sqref="U93">
    <cfRule type="containsText" dxfId="349" priority="260" operator="containsText" text="WK">
      <formula>NOT(ISERROR(SEARCH("WK",U93)))</formula>
    </cfRule>
  </conditionalFormatting>
  <conditionalFormatting sqref="U93">
    <cfRule type="containsText" dxfId="348" priority="251" operator="containsText" text="Stam">
      <formula>NOT(ISERROR(SEARCH("Stam",U93)))</formula>
    </cfRule>
    <cfRule type="containsText" dxfId="347" priority="252" operator="containsText" text="Fielding">
      <formula>NOT(ISERROR(SEARCH("Fielding",U93)))</formula>
    </cfRule>
    <cfRule type="containsText" dxfId="346" priority="253" operator="containsText" text="Conc">
      <formula>NOT(ISERROR(SEARCH("Conc",U93)))</formula>
    </cfRule>
    <cfRule type="containsText" dxfId="345" priority="254" operator="containsText" text="Cons">
      <formula>NOT(ISERROR(SEARCH("Cons",U93)))</formula>
    </cfRule>
    <cfRule type="containsText" dxfId="344" priority="255" operator="containsText" text="No pop">
      <formula>NOT(ISERROR(SEARCH("No pop",U93)))</formula>
    </cfRule>
    <cfRule type="containsText" dxfId="343" priority="256" operator="containsText" text="Bowling">
      <formula>NOT(ISERROR(SEARCH("Bowling",U93)))</formula>
    </cfRule>
    <cfRule type="containsText" dxfId="342" priority="257" operator="containsText" text="Batting">
      <formula>NOT(ISERROR(SEARCH("Batting",U93)))</formula>
    </cfRule>
    <cfRule type="beginsWith" dxfId="341" priority="258" operator="beginsWith" text="Batting">
      <formula>LEFT(U93,7)="Batting"</formula>
    </cfRule>
    <cfRule type="cellIs" dxfId="340" priority="259" operator="equal">
      <formula>"Batting"</formula>
    </cfRule>
  </conditionalFormatting>
  <conditionalFormatting sqref="U115">
    <cfRule type="containsText" dxfId="339" priority="250" operator="containsText" text="WK">
      <formula>NOT(ISERROR(SEARCH("WK",U115)))</formula>
    </cfRule>
  </conditionalFormatting>
  <conditionalFormatting sqref="U115">
    <cfRule type="containsText" dxfId="338" priority="241" operator="containsText" text="Stam">
      <formula>NOT(ISERROR(SEARCH("Stam",U115)))</formula>
    </cfRule>
    <cfRule type="containsText" dxfId="337" priority="242" operator="containsText" text="Fielding">
      <formula>NOT(ISERROR(SEARCH("Fielding",U115)))</formula>
    </cfRule>
    <cfRule type="containsText" dxfId="336" priority="243" operator="containsText" text="Conc">
      <formula>NOT(ISERROR(SEARCH("Conc",U115)))</formula>
    </cfRule>
    <cfRule type="containsText" dxfId="335" priority="244" operator="containsText" text="Cons">
      <formula>NOT(ISERROR(SEARCH("Cons",U115)))</formula>
    </cfRule>
    <cfRule type="containsText" dxfId="334" priority="245" operator="containsText" text="No pop">
      <formula>NOT(ISERROR(SEARCH("No pop",U115)))</formula>
    </cfRule>
    <cfRule type="containsText" dxfId="333" priority="246" operator="containsText" text="Bowling">
      <formula>NOT(ISERROR(SEARCH("Bowling",U115)))</formula>
    </cfRule>
    <cfRule type="containsText" dxfId="332" priority="247" operator="containsText" text="Batting">
      <formula>NOT(ISERROR(SEARCH("Batting",U115)))</formula>
    </cfRule>
    <cfRule type="beginsWith" dxfId="331" priority="248" operator="beginsWith" text="Batting">
      <formula>LEFT(U115,7)="Batting"</formula>
    </cfRule>
    <cfRule type="cellIs" dxfId="330" priority="249" operator="equal">
      <formula>"Batting"</formula>
    </cfRule>
  </conditionalFormatting>
  <conditionalFormatting sqref="U137">
    <cfRule type="containsText" dxfId="329" priority="240" operator="containsText" text="WK">
      <formula>NOT(ISERROR(SEARCH("WK",U137)))</formula>
    </cfRule>
  </conditionalFormatting>
  <conditionalFormatting sqref="U137">
    <cfRule type="containsText" dxfId="328" priority="231" operator="containsText" text="Stam">
      <formula>NOT(ISERROR(SEARCH("Stam",U137)))</formula>
    </cfRule>
    <cfRule type="containsText" dxfId="327" priority="232" operator="containsText" text="Fielding">
      <formula>NOT(ISERROR(SEARCH("Fielding",U137)))</formula>
    </cfRule>
    <cfRule type="containsText" dxfId="326" priority="233" operator="containsText" text="Conc">
      <formula>NOT(ISERROR(SEARCH("Conc",U137)))</formula>
    </cfRule>
    <cfRule type="containsText" dxfId="325" priority="234" operator="containsText" text="Cons">
      <formula>NOT(ISERROR(SEARCH("Cons",U137)))</formula>
    </cfRule>
    <cfRule type="containsText" dxfId="324" priority="235" operator="containsText" text="No pop">
      <formula>NOT(ISERROR(SEARCH("No pop",U137)))</formula>
    </cfRule>
    <cfRule type="containsText" dxfId="323" priority="236" operator="containsText" text="Bowling">
      <formula>NOT(ISERROR(SEARCH("Bowling",U137)))</formula>
    </cfRule>
    <cfRule type="containsText" dxfId="322" priority="237" operator="containsText" text="Batting">
      <formula>NOT(ISERROR(SEARCH("Batting",U137)))</formula>
    </cfRule>
    <cfRule type="beginsWith" dxfId="321" priority="238" operator="beginsWith" text="Batting">
      <formula>LEFT(U137,7)="Batting"</formula>
    </cfRule>
    <cfRule type="cellIs" dxfId="320" priority="239" operator="equal">
      <formula>"Batting"</formula>
    </cfRule>
  </conditionalFormatting>
  <conditionalFormatting sqref="J6:J7 I4:I24">
    <cfRule type="containsText" dxfId="319" priority="230" operator="containsText" text="WK">
      <formula>NOT(ISERROR(SEARCH("WK",I4)))</formula>
    </cfRule>
  </conditionalFormatting>
  <conditionalFormatting sqref="J6:J7 I4:I24">
    <cfRule type="containsText" dxfId="318" priority="221" operator="containsText" text="Stam">
      <formula>NOT(ISERROR(SEARCH("Stam",I4)))</formula>
    </cfRule>
    <cfRule type="containsText" dxfId="317" priority="222" operator="containsText" text="Fielding">
      <formula>NOT(ISERROR(SEARCH("Fielding",I4)))</formula>
    </cfRule>
    <cfRule type="containsText" dxfId="316" priority="223" operator="containsText" text="Conc">
      <formula>NOT(ISERROR(SEARCH("Conc",I4)))</formula>
    </cfRule>
    <cfRule type="containsText" dxfId="315" priority="224" operator="containsText" text="Cons">
      <formula>NOT(ISERROR(SEARCH("Cons",I4)))</formula>
    </cfRule>
    <cfRule type="containsText" dxfId="314" priority="225" operator="containsText" text="No pop">
      <formula>NOT(ISERROR(SEARCH("No pop",I4)))</formula>
    </cfRule>
    <cfRule type="containsText" dxfId="313" priority="226" operator="containsText" text="Bowling">
      <formula>NOT(ISERROR(SEARCH("Bowling",I4)))</formula>
    </cfRule>
    <cfRule type="containsText" dxfId="312" priority="227" operator="containsText" text="Batting">
      <formula>NOT(ISERROR(SEARCH("Batting",I4)))</formula>
    </cfRule>
    <cfRule type="beginsWith" dxfId="311" priority="228" operator="beginsWith" text="Batting">
      <formula>LEFT(I4,7)="Batting"</formula>
    </cfRule>
    <cfRule type="cellIs" dxfId="310" priority="229" operator="equal">
      <formula>"Batting"</formula>
    </cfRule>
  </conditionalFormatting>
  <conditionalFormatting sqref="J28:J29 I28:I44">
    <cfRule type="containsText" dxfId="309" priority="220" operator="containsText" text="WK">
      <formula>NOT(ISERROR(SEARCH("WK",I28)))</formula>
    </cfRule>
  </conditionalFormatting>
  <conditionalFormatting sqref="J28:J29 I28:I44">
    <cfRule type="containsText" dxfId="308" priority="211" operator="containsText" text="Stam">
      <formula>NOT(ISERROR(SEARCH("Stam",I28)))</formula>
    </cfRule>
    <cfRule type="containsText" dxfId="307" priority="212" operator="containsText" text="Fielding">
      <formula>NOT(ISERROR(SEARCH("Fielding",I28)))</formula>
    </cfRule>
    <cfRule type="containsText" dxfId="306" priority="213" operator="containsText" text="Conc">
      <formula>NOT(ISERROR(SEARCH("Conc",I28)))</formula>
    </cfRule>
    <cfRule type="containsText" dxfId="305" priority="214" operator="containsText" text="Cons">
      <formula>NOT(ISERROR(SEARCH("Cons",I28)))</formula>
    </cfRule>
    <cfRule type="containsText" dxfId="304" priority="215" operator="containsText" text="No pop">
      <formula>NOT(ISERROR(SEARCH("No pop",I28)))</formula>
    </cfRule>
    <cfRule type="containsText" dxfId="303" priority="216" operator="containsText" text="Bowling">
      <formula>NOT(ISERROR(SEARCH("Bowling",I28)))</formula>
    </cfRule>
    <cfRule type="containsText" dxfId="302" priority="217" operator="containsText" text="Batting">
      <formula>NOT(ISERROR(SEARCH("Batting",I28)))</formula>
    </cfRule>
    <cfRule type="beginsWith" dxfId="301" priority="218" operator="beginsWith" text="Batting">
      <formula>LEFT(I28,7)="Batting"</formula>
    </cfRule>
    <cfRule type="cellIs" dxfId="300" priority="219" operator="equal">
      <formula>"Batting"</formula>
    </cfRule>
  </conditionalFormatting>
  <conditionalFormatting sqref="I26:I27">
    <cfRule type="containsText" dxfId="299" priority="210" operator="containsText" text="WK">
      <formula>NOT(ISERROR(SEARCH("WK",I26)))</formula>
    </cfRule>
  </conditionalFormatting>
  <conditionalFormatting sqref="I26:I27">
    <cfRule type="containsText" dxfId="298" priority="201" operator="containsText" text="Stam">
      <formula>NOT(ISERROR(SEARCH("Stam",I26)))</formula>
    </cfRule>
    <cfRule type="containsText" dxfId="297" priority="202" operator="containsText" text="Fielding">
      <formula>NOT(ISERROR(SEARCH("Fielding",I26)))</formula>
    </cfRule>
    <cfRule type="containsText" dxfId="296" priority="203" operator="containsText" text="Conc">
      <formula>NOT(ISERROR(SEARCH("Conc",I26)))</formula>
    </cfRule>
    <cfRule type="containsText" dxfId="295" priority="204" operator="containsText" text="Cons">
      <formula>NOT(ISERROR(SEARCH("Cons",I26)))</formula>
    </cfRule>
    <cfRule type="containsText" dxfId="294" priority="205" operator="containsText" text="No pop">
      <formula>NOT(ISERROR(SEARCH("No pop",I26)))</formula>
    </cfRule>
    <cfRule type="containsText" dxfId="293" priority="206" operator="containsText" text="Bowling">
      <formula>NOT(ISERROR(SEARCH("Bowling",I26)))</formula>
    </cfRule>
    <cfRule type="containsText" dxfId="292" priority="207" operator="containsText" text="Batting">
      <formula>NOT(ISERROR(SEARCH("Batting",I26)))</formula>
    </cfRule>
    <cfRule type="beginsWith" dxfId="291" priority="208" operator="beginsWith" text="Batting">
      <formula>LEFT(I26,7)="Batting"</formula>
    </cfRule>
    <cfRule type="cellIs" dxfId="290" priority="209" operator="equal">
      <formula>"Batting"</formula>
    </cfRule>
  </conditionalFormatting>
  <conditionalFormatting sqref="I46">
    <cfRule type="containsText" dxfId="289" priority="200" operator="containsText" text="WK">
      <formula>NOT(ISERROR(SEARCH("WK",I46)))</formula>
    </cfRule>
  </conditionalFormatting>
  <conditionalFormatting sqref="I46">
    <cfRule type="containsText" dxfId="288" priority="191" operator="containsText" text="Stam">
      <formula>NOT(ISERROR(SEARCH("Stam",I46)))</formula>
    </cfRule>
    <cfRule type="containsText" dxfId="287" priority="192" operator="containsText" text="Fielding">
      <formula>NOT(ISERROR(SEARCH("Fielding",I46)))</formula>
    </cfRule>
    <cfRule type="containsText" dxfId="286" priority="193" operator="containsText" text="Conc">
      <formula>NOT(ISERROR(SEARCH("Conc",I46)))</formula>
    </cfRule>
    <cfRule type="containsText" dxfId="285" priority="194" operator="containsText" text="Cons">
      <formula>NOT(ISERROR(SEARCH("Cons",I46)))</formula>
    </cfRule>
    <cfRule type="containsText" dxfId="284" priority="195" operator="containsText" text="No pop">
      <formula>NOT(ISERROR(SEARCH("No pop",I46)))</formula>
    </cfRule>
    <cfRule type="containsText" dxfId="283" priority="196" operator="containsText" text="Bowling">
      <formula>NOT(ISERROR(SEARCH("Bowling",I46)))</formula>
    </cfRule>
    <cfRule type="containsText" dxfId="282" priority="197" operator="containsText" text="Batting">
      <formula>NOT(ISERROR(SEARCH("Batting",I46)))</formula>
    </cfRule>
    <cfRule type="beginsWith" dxfId="281" priority="198" operator="beginsWith" text="Batting">
      <formula>LEFT(I46,7)="Batting"</formula>
    </cfRule>
    <cfRule type="cellIs" dxfId="280" priority="199" operator="equal">
      <formula>"Batting"</formula>
    </cfRule>
  </conditionalFormatting>
  <conditionalFormatting sqref="J50:J51 I50:I66">
    <cfRule type="containsText" dxfId="279" priority="190" operator="containsText" text="WK">
      <formula>NOT(ISERROR(SEARCH("WK",I50)))</formula>
    </cfRule>
  </conditionalFormatting>
  <conditionalFormatting sqref="J50:J51 I50:I66">
    <cfRule type="containsText" dxfId="278" priority="181" operator="containsText" text="Stam">
      <formula>NOT(ISERROR(SEARCH("Stam",I50)))</formula>
    </cfRule>
    <cfRule type="containsText" dxfId="277" priority="182" operator="containsText" text="Fielding">
      <formula>NOT(ISERROR(SEARCH("Fielding",I50)))</formula>
    </cfRule>
    <cfRule type="containsText" dxfId="276" priority="183" operator="containsText" text="Conc">
      <formula>NOT(ISERROR(SEARCH("Conc",I50)))</formula>
    </cfRule>
    <cfRule type="containsText" dxfId="275" priority="184" operator="containsText" text="Cons">
      <formula>NOT(ISERROR(SEARCH("Cons",I50)))</formula>
    </cfRule>
    <cfRule type="containsText" dxfId="274" priority="185" operator="containsText" text="No pop">
      <formula>NOT(ISERROR(SEARCH("No pop",I50)))</formula>
    </cfRule>
    <cfRule type="containsText" dxfId="273" priority="186" operator="containsText" text="Bowling">
      <formula>NOT(ISERROR(SEARCH("Bowling",I50)))</formula>
    </cfRule>
    <cfRule type="containsText" dxfId="272" priority="187" operator="containsText" text="Batting">
      <formula>NOT(ISERROR(SEARCH("Batting",I50)))</formula>
    </cfRule>
    <cfRule type="beginsWith" dxfId="271" priority="188" operator="beginsWith" text="Batting">
      <formula>LEFT(I50,7)="Batting"</formula>
    </cfRule>
    <cfRule type="cellIs" dxfId="270" priority="189" operator="equal">
      <formula>"Batting"</formula>
    </cfRule>
  </conditionalFormatting>
  <conditionalFormatting sqref="I48">
    <cfRule type="containsText" dxfId="269" priority="180" operator="containsText" text="WK">
      <formula>NOT(ISERROR(SEARCH("WK",I48)))</formula>
    </cfRule>
  </conditionalFormatting>
  <conditionalFormatting sqref="I48">
    <cfRule type="containsText" dxfId="268" priority="171" operator="containsText" text="Stam">
      <formula>NOT(ISERROR(SEARCH("Stam",I48)))</formula>
    </cfRule>
    <cfRule type="containsText" dxfId="267" priority="172" operator="containsText" text="Fielding">
      <formula>NOT(ISERROR(SEARCH("Fielding",I48)))</formula>
    </cfRule>
    <cfRule type="containsText" dxfId="266" priority="173" operator="containsText" text="Conc">
      <formula>NOT(ISERROR(SEARCH("Conc",I48)))</formula>
    </cfRule>
    <cfRule type="containsText" dxfId="265" priority="174" operator="containsText" text="Cons">
      <formula>NOT(ISERROR(SEARCH("Cons",I48)))</formula>
    </cfRule>
    <cfRule type="containsText" dxfId="264" priority="175" operator="containsText" text="No pop">
      <formula>NOT(ISERROR(SEARCH("No pop",I48)))</formula>
    </cfRule>
    <cfRule type="containsText" dxfId="263" priority="176" operator="containsText" text="Bowling">
      <formula>NOT(ISERROR(SEARCH("Bowling",I48)))</formula>
    </cfRule>
    <cfRule type="containsText" dxfId="262" priority="177" operator="containsText" text="Batting">
      <formula>NOT(ISERROR(SEARCH("Batting",I48)))</formula>
    </cfRule>
    <cfRule type="beginsWith" dxfId="261" priority="178" operator="beginsWith" text="Batting">
      <formula>LEFT(I48,7)="Batting"</formula>
    </cfRule>
    <cfRule type="cellIs" dxfId="260" priority="179" operator="equal">
      <formula>"Batting"</formula>
    </cfRule>
  </conditionalFormatting>
  <conditionalFormatting sqref="I68">
    <cfRule type="containsText" dxfId="259" priority="170" operator="containsText" text="WK">
      <formula>NOT(ISERROR(SEARCH("WK",I68)))</formula>
    </cfRule>
  </conditionalFormatting>
  <conditionalFormatting sqref="I68">
    <cfRule type="containsText" dxfId="258" priority="161" operator="containsText" text="Stam">
      <formula>NOT(ISERROR(SEARCH("Stam",I68)))</formula>
    </cfRule>
    <cfRule type="containsText" dxfId="257" priority="162" operator="containsText" text="Fielding">
      <formula>NOT(ISERROR(SEARCH("Fielding",I68)))</formula>
    </cfRule>
    <cfRule type="containsText" dxfId="256" priority="163" operator="containsText" text="Conc">
      <formula>NOT(ISERROR(SEARCH("Conc",I68)))</formula>
    </cfRule>
    <cfRule type="containsText" dxfId="255" priority="164" operator="containsText" text="Cons">
      <formula>NOT(ISERROR(SEARCH("Cons",I68)))</formula>
    </cfRule>
    <cfRule type="containsText" dxfId="254" priority="165" operator="containsText" text="No pop">
      <formula>NOT(ISERROR(SEARCH("No pop",I68)))</formula>
    </cfRule>
    <cfRule type="containsText" dxfId="253" priority="166" operator="containsText" text="Bowling">
      <formula>NOT(ISERROR(SEARCH("Bowling",I68)))</formula>
    </cfRule>
    <cfRule type="containsText" dxfId="252" priority="167" operator="containsText" text="Batting">
      <formula>NOT(ISERROR(SEARCH("Batting",I68)))</formula>
    </cfRule>
    <cfRule type="beginsWith" dxfId="251" priority="168" operator="beginsWith" text="Batting">
      <formula>LEFT(I68,7)="Batting"</formula>
    </cfRule>
    <cfRule type="cellIs" dxfId="250" priority="169" operator="equal">
      <formula>"Batting"</formula>
    </cfRule>
  </conditionalFormatting>
  <conditionalFormatting sqref="J72:J73 I72:I88">
    <cfRule type="containsText" dxfId="249" priority="160" operator="containsText" text="WK">
      <formula>NOT(ISERROR(SEARCH("WK",I72)))</formula>
    </cfRule>
  </conditionalFormatting>
  <conditionalFormatting sqref="J72:J73 I72:I88">
    <cfRule type="containsText" dxfId="248" priority="151" operator="containsText" text="Stam">
      <formula>NOT(ISERROR(SEARCH("Stam",I72)))</formula>
    </cfRule>
    <cfRule type="containsText" dxfId="247" priority="152" operator="containsText" text="Fielding">
      <formula>NOT(ISERROR(SEARCH("Fielding",I72)))</formula>
    </cfRule>
    <cfRule type="containsText" dxfId="246" priority="153" operator="containsText" text="Conc">
      <formula>NOT(ISERROR(SEARCH("Conc",I72)))</formula>
    </cfRule>
    <cfRule type="containsText" dxfId="245" priority="154" operator="containsText" text="Cons">
      <formula>NOT(ISERROR(SEARCH("Cons",I72)))</formula>
    </cfRule>
    <cfRule type="containsText" dxfId="244" priority="155" operator="containsText" text="No pop">
      <formula>NOT(ISERROR(SEARCH("No pop",I72)))</formula>
    </cfRule>
    <cfRule type="containsText" dxfId="243" priority="156" operator="containsText" text="Bowling">
      <formula>NOT(ISERROR(SEARCH("Bowling",I72)))</formula>
    </cfRule>
    <cfRule type="containsText" dxfId="242" priority="157" operator="containsText" text="Batting">
      <formula>NOT(ISERROR(SEARCH("Batting",I72)))</formula>
    </cfRule>
    <cfRule type="beginsWith" dxfId="241" priority="158" operator="beginsWith" text="Batting">
      <formula>LEFT(I72,7)="Batting"</formula>
    </cfRule>
    <cfRule type="cellIs" dxfId="240" priority="159" operator="equal">
      <formula>"Batting"</formula>
    </cfRule>
  </conditionalFormatting>
  <conditionalFormatting sqref="I70">
    <cfRule type="containsText" dxfId="239" priority="150" operator="containsText" text="WK">
      <formula>NOT(ISERROR(SEARCH("WK",I70)))</formula>
    </cfRule>
  </conditionalFormatting>
  <conditionalFormatting sqref="I70">
    <cfRule type="containsText" dxfId="238" priority="141" operator="containsText" text="Stam">
      <formula>NOT(ISERROR(SEARCH("Stam",I70)))</formula>
    </cfRule>
    <cfRule type="containsText" dxfId="237" priority="142" operator="containsText" text="Fielding">
      <formula>NOT(ISERROR(SEARCH("Fielding",I70)))</formula>
    </cfRule>
    <cfRule type="containsText" dxfId="236" priority="143" operator="containsText" text="Conc">
      <formula>NOT(ISERROR(SEARCH("Conc",I70)))</formula>
    </cfRule>
    <cfRule type="containsText" dxfId="235" priority="144" operator="containsText" text="Cons">
      <formula>NOT(ISERROR(SEARCH("Cons",I70)))</formula>
    </cfRule>
    <cfRule type="containsText" dxfId="234" priority="145" operator="containsText" text="No pop">
      <formula>NOT(ISERROR(SEARCH("No pop",I70)))</formula>
    </cfRule>
    <cfRule type="containsText" dxfId="233" priority="146" operator="containsText" text="Bowling">
      <formula>NOT(ISERROR(SEARCH("Bowling",I70)))</formula>
    </cfRule>
    <cfRule type="containsText" dxfId="232" priority="147" operator="containsText" text="Batting">
      <formula>NOT(ISERROR(SEARCH("Batting",I70)))</formula>
    </cfRule>
    <cfRule type="beginsWith" dxfId="231" priority="148" operator="beginsWith" text="Batting">
      <formula>LEFT(I70,7)="Batting"</formula>
    </cfRule>
    <cfRule type="cellIs" dxfId="230" priority="149" operator="equal">
      <formula>"Batting"</formula>
    </cfRule>
  </conditionalFormatting>
  <conditionalFormatting sqref="I90">
    <cfRule type="containsText" dxfId="229" priority="140" operator="containsText" text="WK">
      <formula>NOT(ISERROR(SEARCH("WK",I90)))</formula>
    </cfRule>
  </conditionalFormatting>
  <conditionalFormatting sqref="I90">
    <cfRule type="containsText" dxfId="228" priority="131" operator="containsText" text="Stam">
      <formula>NOT(ISERROR(SEARCH("Stam",I90)))</formula>
    </cfRule>
    <cfRule type="containsText" dxfId="227" priority="132" operator="containsText" text="Fielding">
      <formula>NOT(ISERROR(SEARCH("Fielding",I90)))</formula>
    </cfRule>
    <cfRule type="containsText" dxfId="226" priority="133" operator="containsText" text="Conc">
      <formula>NOT(ISERROR(SEARCH("Conc",I90)))</formula>
    </cfRule>
    <cfRule type="containsText" dxfId="225" priority="134" operator="containsText" text="Cons">
      <formula>NOT(ISERROR(SEARCH("Cons",I90)))</formula>
    </cfRule>
    <cfRule type="containsText" dxfId="224" priority="135" operator="containsText" text="No pop">
      <formula>NOT(ISERROR(SEARCH("No pop",I90)))</formula>
    </cfRule>
    <cfRule type="containsText" dxfId="223" priority="136" operator="containsText" text="Bowling">
      <formula>NOT(ISERROR(SEARCH("Bowling",I90)))</formula>
    </cfRule>
    <cfRule type="containsText" dxfId="222" priority="137" operator="containsText" text="Batting">
      <formula>NOT(ISERROR(SEARCH("Batting",I90)))</formula>
    </cfRule>
    <cfRule type="beginsWith" dxfId="221" priority="138" operator="beginsWith" text="Batting">
      <formula>LEFT(I90,7)="Batting"</formula>
    </cfRule>
    <cfRule type="cellIs" dxfId="220" priority="139" operator="equal">
      <formula>"Batting"</formula>
    </cfRule>
  </conditionalFormatting>
  <conditionalFormatting sqref="J94:J95 I94:I110">
    <cfRule type="containsText" dxfId="219" priority="130" operator="containsText" text="WK">
      <formula>NOT(ISERROR(SEARCH("WK",I94)))</formula>
    </cfRule>
  </conditionalFormatting>
  <conditionalFormatting sqref="J94:J95 I94:I110">
    <cfRule type="containsText" dxfId="218" priority="121" operator="containsText" text="Stam">
      <formula>NOT(ISERROR(SEARCH("Stam",I94)))</formula>
    </cfRule>
    <cfRule type="containsText" dxfId="217" priority="122" operator="containsText" text="Fielding">
      <formula>NOT(ISERROR(SEARCH("Fielding",I94)))</formula>
    </cfRule>
    <cfRule type="containsText" dxfId="216" priority="123" operator="containsText" text="Conc">
      <formula>NOT(ISERROR(SEARCH("Conc",I94)))</formula>
    </cfRule>
    <cfRule type="containsText" dxfId="215" priority="124" operator="containsText" text="Cons">
      <formula>NOT(ISERROR(SEARCH("Cons",I94)))</formula>
    </cfRule>
    <cfRule type="containsText" dxfId="214" priority="125" operator="containsText" text="No pop">
      <formula>NOT(ISERROR(SEARCH("No pop",I94)))</formula>
    </cfRule>
    <cfRule type="containsText" dxfId="213" priority="126" operator="containsText" text="Bowling">
      <formula>NOT(ISERROR(SEARCH("Bowling",I94)))</formula>
    </cfRule>
    <cfRule type="containsText" dxfId="212" priority="127" operator="containsText" text="Batting">
      <formula>NOT(ISERROR(SEARCH("Batting",I94)))</formula>
    </cfRule>
    <cfRule type="beginsWith" dxfId="211" priority="128" operator="beginsWith" text="Batting">
      <formula>LEFT(I94,7)="Batting"</formula>
    </cfRule>
    <cfRule type="cellIs" dxfId="210" priority="129" operator="equal">
      <formula>"Batting"</formula>
    </cfRule>
  </conditionalFormatting>
  <conditionalFormatting sqref="I92">
    <cfRule type="containsText" dxfId="209" priority="120" operator="containsText" text="WK">
      <formula>NOT(ISERROR(SEARCH("WK",I92)))</formula>
    </cfRule>
  </conditionalFormatting>
  <conditionalFormatting sqref="I92">
    <cfRule type="containsText" dxfId="208" priority="111" operator="containsText" text="Stam">
      <formula>NOT(ISERROR(SEARCH("Stam",I92)))</formula>
    </cfRule>
    <cfRule type="containsText" dxfId="207" priority="112" operator="containsText" text="Fielding">
      <formula>NOT(ISERROR(SEARCH("Fielding",I92)))</formula>
    </cfRule>
    <cfRule type="containsText" dxfId="206" priority="113" operator="containsText" text="Conc">
      <formula>NOT(ISERROR(SEARCH("Conc",I92)))</formula>
    </cfRule>
    <cfRule type="containsText" dxfId="205" priority="114" operator="containsText" text="Cons">
      <formula>NOT(ISERROR(SEARCH("Cons",I92)))</formula>
    </cfRule>
    <cfRule type="containsText" dxfId="204" priority="115" operator="containsText" text="No pop">
      <formula>NOT(ISERROR(SEARCH("No pop",I92)))</formula>
    </cfRule>
    <cfRule type="containsText" dxfId="203" priority="116" operator="containsText" text="Bowling">
      <formula>NOT(ISERROR(SEARCH("Bowling",I92)))</formula>
    </cfRule>
    <cfRule type="containsText" dxfId="202" priority="117" operator="containsText" text="Batting">
      <formula>NOT(ISERROR(SEARCH("Batting",I92)))</formula>
    </cfRule>
    <cfRule type="beginsWith" dxfId="201" priority="118" operator="beginsWith" text="Batting">
      <formula>LEFT(I92,7)="Batting"</formula>
    </cfRule>
    <cfRule type="cellIs" dxfId="200" priority="119" operator="equal">
      <formula>"Batting"</formula>
    </cfRule>
  </conditionalFormatting>
  <conditionalFormatting sqref="I49">
    <cfRule type="containsText" dxfId="199" priority="110" operator="containsText" text="WK">
      <formula>NOT(ISERROR(SEARCH("WK",I49)))</formula>
    </cfRule>
  </conditionalFormatting>
  <conditionalFormatting sqref="I49">
    <cfRule type="containsText" dxfId="198" priority="101" operator="containsText" text="Stam">
      <formula>NOT(ISERROR(SEARCH("Stam",I49)))</formula>
    </cfRule>
    <cfRule type="containsText" dxfId="197" priority="102" operator="containsText" text="Fielding">
      <formula>NOT(ISERROR(SEARCH("Fielding",I49)))</formula>
    </cfRule>
    <cfRule type="containsText" dxfId="196" priority="103" operator="containsText" text="Conc">
      <formula>NOT(ISERROR(SEARCH("Conc",I49)))</formula>
    </cfRule>
    <cfRule type="containsText" dxfId="195" priority="104" operator="containsText" text="Cons">
      <formula>NOT(ISERROR(SEARCH("Cons",I49)))</formula>
    </cfRule>
    <cfRule type="containsText" dxfId="194" priority="105" operator="containsText" text="No pop">
      <formula>NOT(ISERROR(SEARCH("No pop",I49)))</formula>
    </cfRule>
    <cfRule type="containsText" dxfId="193" priority="106" operator="containsText" text="Bowling">
      <formula>NOT(ISERROR(SEARCH("Bowling",I49)))</formula>
    </cfRule>
    <cfRule type="containsText" dxfId="192" priority="107" operator="containsText" text="Batting">
      <formula>NOT(ISERROR(SEARCH("Batting",I49)))</formula>
    </cfRule>
    <cfRule type="beginsWith" dxfId="191" priority="108" operator="beginsWith" text="Batting">
      <formula>LEFT(I49,7)="Batting"</formula>
    </cfRule>
    <cfRule type="cellIs" dxfId="190" priority="109" operator="equal">
      <formula>"Batting"</formula>
    </cfRule>
  </conditionalFormatting>
  <conditionalFormatting sqref="I71">
    <cfRule type="containsText" dxfId="189" priority="100" operator="containsText" text="WK">
      <formula>NOT(ISERROR(SEARCH("WK",I71)))</formula>
    </cfRule>
  </conditionalFormatting>
  <conditionalFormatting sqref="I71">
    <cfRule type="containsText" dxfId="188" priority="91" operator="containsText" text="Stam">
      <formula>NOT(ISERROR(SEARCH("Stam",I71)))</formula>
    </cfRule>
    <cfRule type="containsText" dxfId="187" priority="92" operator="containsText" text="Fielding">
      <formula>NOT(ISERROR(SEARCH("Fielding",I71)))</formula>
    </cfRule>
    <cfRule type="containsText" dxfId="186" priority="93" operator="containsText" text="Conc">
      <formula>NOT(ISERROR(SEARCH("Conc",I71)))</formula>
    </cfRule>
    <cfRule type="containsText" dxfId="185" priority="94" operator="containsText" text="Cons">
      <formula>NOT(ISERROR(SEARCH("Cons",I71)))</formula>
    </cfRule>
    <cfRule type="containsText" dxfId="184" priority="95" operator="containsText" text="No pop">
      <formula>NOT(ISERROR(SEARCH("No pop",I71)))</formula>
    </cfRule>
    <cfRule type="containsText" dxfId="183" priority="96" operator="containsText" text="Bowling">
      <formula>NOT(ISERROR(SEARCH("Bowling",I71)))</formula>
    </cfRule>
    <cfRule type="containsText" dxfId="182" priority="97" operator="containsText" text="Batting">
      <formula>NOT(ISERROR(SEARCH("Batting",I71)))</formula>
    </cfRule>
    <cfRule type="beginsWith" dxfId="181" priority="98" operator="beginsWith" text="Batting">
      <formula>LEFT(I71,7)="Batting"</formula>
    </cfRule>
    <cfRule type="cellIs" dxfId="180" priority="99" operator="equal">
      <formula>"Batting"</formula>
    </cfRule>
  </conditionalFormatting>
  <conditionalFormatting sqref="I93">
    <cfRule type="containsText" dxfId="179" priority="90" operator="containsText" text="WK">
      <formula>NOT(ISERROR(SEARCH("WK",I93)))</formula>
    </cfRule>
  </conditionalFormatting>
  <conditionalFormatting sqref="I93">
    <cfRule type="containsText" dxfId="178" priority="81" operator="containsText" text="Stam">
      <formula>NOT(ISERROR(SEARCH("Stam",I93)))</formula>
    </cfRule>
    <cfRule type="containsText" dxfId="177" priority="82" operator="containsText" text="Fielding">
      <formula>NOT(ISERROR(SEARCH("Fielding",I93)))</formula>
    </cfRule>
    <cfRule type="containsText" dxfId="176" priority="83" operator="containsText" text="Conc">
      <formula>NOT(ISERROR(SEARCH("Conc",I93)))</formula>
    </cfRule>
    <cfRule type="containsText" dxfId="175" priority="84" operator="containsText" text="Cons">
      <formula>NOT(ISERROR(SEARCH("Cons",I93)))</formula>
    </cfRule>
    <cfRule type="containsText" dxfId="174" priority="85" operator="containsText" text="No pop">
      <formula>NOT(ISERROR(SEARCH("No pop",I93)))</formula>
    </cfRule>
    <cfRule type="containsText" dxfId="173" priority="86" operator="containsText" text="Bowling">
      <formula>NOT(ISERROR(SEARCH("Bowling",I93)))</formula>
    </cfRule>
    <cfRule type="containsText" dxfId="172" priority="87" operator="containsText" text="Batting">
      <formula>NOT(ISERROR(SEARCH("Batting",I93)))</formula>
    </cfRule>
    <cfRule type="beginsWith" dxfId="171" priority="88" operator="beginsWith" text="Batting">
      <formula>LEFT(I93,7)="Batting"</formula>
    </cfRule>
    <cfRule type="cellIs" dxfId="170" priority="89" operator="equal">
      <formula>"Batting"</formula>
    </cfRule>
  </conditionalFormatting>
  <conditionalFormatting sqref="I112">
    <cfRule type="containsText" dxfId="169" priority="80" operator="containsText" text="WK">
      <formula>NOT(ISERROR(SEARCH("WK",I112)))</formula>
    </cfRule>
  </conditionalFormatting>
  <conditionalFormatting sqref="I112">
    <cfRule type="containsText" dxfId="168" priority="71" operator="containsText" text="Stam">
      <formula>NOT(ISERROR(SEARCH("Stam",I112)))</formula>
    </cfRule>
    <cfRule type="containsText" dxfId="167" priority="72" operator="containsText" text="Fielding">
      <formula>NOT(ISERROR(SEARCH("Fielding",I112)))</formula>
    </cfRule>
    <cfRule type="containsText" dxfId="166" priority="73" operator="containsText" text="Conc">
      <formula>NOT(ISERROR(SEARCH("Conc",I112)))</formula>
    </cfRule>
    <cfRule type="containsText" dxfId="165" priority="74" operator="containsText" text="Cons">
      <formula>NOT(ISERROR(SEARCH("Cons",I112)))</formula>
    </cfRule>
    <cfRule type="containsText" dxfId="164" priority="75" operator="containsText" text="No pop">
      <formula>NOT(ISERROR(SEARCH("No pop",I112)))</formula>
    </cfRule>
    <cfRule type="containsText" dxfId="163" priority="76" operator="containsText" text="Bowling">
      <formula>NOT(ISERROR(SEARCH("Bowling",I112)))</formula>
    </cfRule>
    <cfRule type="containsText" dxfId="162" priority="77" operator="containsText" text="Batting">
      <formula>NOT(ISERROR(SEARCH("Batting",I112)))</formula>
    </cfRule>
    <cfRule type="beginsWith" dxfId="161" priority="78" operator="beginsWith" text="Batting">
      <formula>LEFT(I112,7)="Batting"</formula>
    </cfRule>
    <cfRule type="cellIs" dxfId="160" priority="79" operator="equal">
      <formula>"Batting"</formula>
    </cfRule>
  </conditionalFormatting>
  <conditionalFormatting sqref="J116:J117 I116:I132">
    <cfRule type="containsText" dxfId="159" priority="70" operator="containsText" text="WK">
      <formula>NOT(ISERROR(SEARCH("WK",I116)))</formula>
    </cfRule>
  </conditionalFormatting>
  <conditionalFormatting sqref="J116:J117 I116:I132">
    <cfRule type="containsText" dxfId="158" priority="61" operator="containsText" text="Stam">
      <formula>NOT(ISERROR(SEARCH("Stam",I116)))</formula>
    </cfRule>
    <cfRule type="containsText" dxfId="157" priority="62" operator="containsText" text="Fielding">
      <formula>NOT(ISERROR(SEARCH("Fielding",I116)))</formula>
    </cfRule>
    <cfRule type="containsText" dxfId="156" priority="63" operator="containsText" text="Conc">
      <formula>NOT(ISERROR(SEARCH("Conc",I116)))</formula>
    </cfRule>
    <cfRule type="containsText" dxfId="155" priority="64" operator="containsText" text="Cons">
      <formula>NOT(ISERROR(SEARCH("Cons",I116)))</formula>
    </cfRule>
    <cfRule type="containsText" dxfId="154" priority="65" operator="containsText" text="No pop">
      <formula>NOT(ISERROR(SEARCH("No pop",I116)))</formula>
    </cfRule>
    <cfRule type="containsText" dxfId="153" priority="66" operator="containsText" text="Bowling">
      <formula>NOT(ISERROR(SEARCH("Bowling",I116)))</formula>
    </cfRule>
    <cfRule type="containsText" dxfId="152" priority="67" operator="containsText" text="Batting">
      <formula>NOT(ISERROR(SEARCH("Batting",I116)))</formula>
    </cfRule>
    <cfRule type="beginsWith" dxfId="151" priority="68" operator="beginsWith" text="Batting">
      <formula>LEFT(I116,7)="Batting"</formula>
    </cfRule>
    <cfRule type="cellIs" dxfId="150" priority="69" operator="equal">
      <formula>"Batting"</formula>
    </cfRule>
  </conditionalFormatting>
  <conditionalFormatting sqref="I114">
    <cfRule type="containsText" dxfId="149" priority="60" operator="containsText" text="WK">
      <formula>NOT(ISERROR(SEARCH("WK",I114)))</formula>
    </cfRule>
  </conditionalFormatting>
  <conditionalFormatting sqref="I114">
    <cfRule type="containsText" dxfId="148" priority="51" operator="containsText" text="Stam">
      <formula>NOT(ISERROR(SEARCH("Stam",I114)))</formula>
    </cfRule>
    <cfRule type="containsText" dxfId="147" priority="52" operator="containsText" text="Fielding">
      <formula>NOT(ISERROR(SEARCH("Fielding",I114)))</formula>
    </cfRule>
    <cfRule type="containsText" dxfId="146" priority="53" operator="containsText" text="Conc">
      <formula>NOT(ISERROR(SEARCH("Conc",I114)))</formula>
    </cfRule>
    <cfRule type="containsText" dxfId="145" priority="54" operator="containsText" text="Cons">
      <formula>NOT(ISERROR(SEARCH("Cons",I114)))</formula>
    </cfRule>
    <cfRule type="containsText" dxfId="144" priority="55" operator="containsText" text="No pop">
      <formula>NOT(ISERROR(SEARCH("No pop",I114)))</formula>
    </cfRule>
    <cfRule type="containsText" dxfId="143" priority="56" operator="containsText" text="Bowling">
      <formula>NOT(ISERROR(SEARCH("Bowling",I114)))</formula>
    </cfRule>
    <cfRule type="containsText" dxfId="142" priority="57" operator="containsText" text="Batting">
      <formula>NOT(ISERROR(SEARCH("Batting",I114)))</formula>
    </cfRule>
    <cfRule type="beginsWith" dxfId="141" priority="58" operator="beginsWith" text="Batting">
      <formula>LEFT(I114,7)="Batting"</formula>
    </cfRule>
    <cfRule type="cellIs" dxfId="140" priority="59" operator="equal">
      <formula>"Batting"</formula>
    </cfRule>
  </conditionalFormatting>
  <conditionalFormatting sqref="I115">
    <cfRule type="containsText" dxfId="139" priority="50" operator="containsText" text="WK">
      <formula>NOT(ISERROR(SEARCH("WK",I115)))</formula>
    </cfRule>
  </conditionalFormatting>
  <conditionalFormatting sqref="I115">
    <cfRule type="containsText" dxfId="138" priority="41" operator="containsText" text="Stam">
      <formula>NOT(ISERROR(SEARCH("Stam",I115)))</formula>
    </cfRule>
    <cfRule type="containsText" dxfId="137" priority="42" operator="containsText" text="Fielding">
      <formula>NOT(ISERROR(SEARCH("Fielding",I115)))</formula>
    </cfRule>
    <cfRule type="containsText" dxfId="136" priority="43" operator="containsText" text="Conc">
      <formula>NOT(ISERROR(SEARCH("Conc",I115)))</formula>
    </cfRule>
    <cfRule type="containsText" dxfId="135" priority="44" operator="containsText" text="Cons">
      <formula>NOT(ISERROR(SEARCH("Cons",I115)))</formula>
    </cfRule>
    <cfRule type="containsText" dxfId="134" priority="45" operator="containsText" text="No pop">
      <formula>NOT(ISERROR(SEARCH("No pop",I115)))</formula>
    </cfRule>
    <cfRule type="containsText" dxfId="133" priority="46" operator="containsText" text="Bowling">
      <formula>NOT(ISERROR(SEARCH("Bowling",I115)))</formula>
    </cfRule>
    <cfRule type="containsText" dxfId="132" priority="47" operator="containsText" text="Batting">
      <formula>NOT(ISERROR(SEARCH("Batting",I115)))</formula>
    </cfRule>
    <cfRule type="beginsWith" dxfId="131" priority="48" operator="beginsWith" text="Batting">
      <formula>LEFT(I115,7)="Batting"</formula>
    </cfRule>
    <cfRule type="cellIs" dxfId="130" priority="49" operator="equal">
      <formula>"Batting"</formula>
    </cfRule>
  </conditionalFormatting>
  <conditionalFormatting sqref="I134">
    <cfRule type="containsText" dxfId="129" priority="40" operator="containsText" text="WK">
      <formula>NOT(ISERROR(SEARCH("WK",I134)))</formula>
    </cfRule>
  </conditionalFormatting>
  <conditionalFormatting sqref="I134">
    <cfRule type="containsText" dxfId="128" priority="31" operator="containsText" text="Stam">
      <formula>NOT(ISERROR(SEARCH("Stam",I134)))</formula>
    </cfRule>
    <cfRule type="containsText" dxfId="127" priority="32" operator="containsText" text="Fielding">
      <formula>NOT(ISERROR(SEARCH("Fielding",I134)))</formula>
    </cfRule>
    <cfRule type="containsText" dxfId="126" priority="33" operator="containsText" text="Conc">
      <formula>NOT(ISERROR(SEARCH("Conc",I134)))</formula>
    </cfRule>
    <cfRule type="containsText" dxfId="125" priority="34" operator="containsText" text="Cons">
      <formula>NOT(ISERROR(SEARCH("Cons",I134)))</formula>
    </cfRule>
    <cfRule type="containsText" dxfId="124" priority="35" operator="containsText" text="No pop">
      <formula>NOT(ISERROR(SEARCH("No pop",I134)))</formula>
    </cfRule>
    <cfRule type="containsText" dxfId="123" priority="36" operator="containsText" text="Bowling">
      <formula>NOT(ISERROR(SEARCH("Bowling",I134)))</formula>
    </cfRule>
    <cfRule type="containsText" dxfId="122" priority="37" operator="containsText" text="Batting">
      <formula>NOT(ISERROR(SEARCH("Batting",I134)))</formula>
    </cfRule>
    <cfRule type="beginsWith" dxfId="121" priority="38" operator="beginsWith" text="Batting">
      <formula>LEFT(I134,7)="Batting"</formula>
    </cfRule>
    <cfRule type="cellIs" dxfId="120" priority="39" operator="equal">
      <formula>"Batting"</formula>
    </cfRule>
  </conditionalFormatting>
  <conditionalFormatting sqref="J138:J139 I138:I154">
    <cfRule type="containsText" dxfId="119" priority="30" operator="containsText" text="WK">
      <formula>NOT(ISERROR(SEARCH("WK",I138)))</formula>
    </cfRule>
  </conditionalFormatting>
  <conditionalFormatting sqref="J138:J139 I138:I154">
    <cfRule type="containsText" dxfId="118" priority="21" operator="containsText" text="Stam">
      <formula>NOT(ISERROR(SEARCH("Stam",I138)))</formula>
    </cfRule>
    <cfRule type="containsText" dxfId="117" priority="22" operator="containsText" text="Fielding">
      <formula>NOT(ISERROR(SEARCH("Fielding",I138)))</formula>
    </cfRule>
    <cfRule type="containsText" dxfId="116" priority="23" operator="containsText" text="Conc">
      <formula>NOT(ISERROR(SEARCH("Conc",I138)))</formula>
    </cfRule>
    <cfRule type="containsText" dxfId="115" priority="24" operator="containsText" text="Cons">
      <formula>NOT(ISERROR(SEARCH("Cons",I138)))</formula>
    </cfRule>
    <cfRule type="containsText" dxfId="114" priority="25" operator="containsText" text="No pop">
      <formula>NOT(ISERROR(SEARCH("No pop",I138)))</formula>
    </cfRule>
    <cfRule type="containsText" dxfId="113" priority="26" operator="containsText" text="Bowling">
      <formula>NOT(ISERROR(SEARCH("Bowling",I138)))</formula>
    </cfRule>
    <cfRule type="containsText" dxfId="112" priority="27" operator="containsText" text="Batting">
      <formula>NOT(ISERROR(SEARCH("Batting",I138)))</formula>
    </cfRule>
    <cfRule type="beginsWith" dxfId="111" priority="28" operator="beginsWith" text="Batting">
      <formula>LEFT(I138,7)="Batting"</formula>
    </cfRule>
    <cfRule type="cellIs" dxfId="110" priority="29" operator="equal">
      <formula>"Batting"</formula>
    </cfRule>
  </conditionalFormatting>
  <conditionalFormatting sqref="I136">
    <cfRule type="containsText" dxfId="109" priority="20" operator="containsText" text="WK">
      <formula>NOT(ISERROR(SEARCH("WK",I136)))</formula>
    </cfRule>
  </conditionalFormatting>
  <conditionalFormatting sqref="I136">
    <cfRule type="containsText" dxfId="108" priority="11" operator="containsText" text="Stam">
      <formula>NOT(ISERROR(SEARCH("Stam",I136)))</formula>
    </cfRule>
    <cfRule type="containsText" dxfId="107" priority="12" operator="containsText" text="Fielding">
      <formula>NOT(ISERROR(SEARCH("Fielding",I136)))</formula>
    </cfRule>
    <cfRule type="containsText" dxfId="106" priority="13" operator="containsText" text="Conc">
      <formula>NOT(ISERROR(SEARCH("Conc",I136)))</formula>
    </cfRule>
    <cfRule type="containsText" dxfId="105" priority="14" operator="containsText" text="Cons">
      <formula>NOT(ISERROR(SEARCH("Cons",I136)))</formula>
    </cfRule>
    <cfRule type="containsText" dxfId="104" priority="15" operator="containsText" text="No pop">
      <formula>NOT(ISERROR(SEARCH("No pop",I136)))</formula>
    </cfRule>
    <cfRule type="containsText" dxfId="103" priority="16" operator="containsText" text="Bowling">
      <formula>NOT(ISERROR(SEARCH("Bowling",I136)))</formula>
    </cfRule>
    <cfRule type="containsText" dxfId="102" priority="17" operator="containsText" text="Batting">
      <formula>NOT(ISERROR(SEARCH("Batting",I136)))</formula>
    </cfRule>
    <cfRule type="beginsWith" dxfId="101" priority="18" operator="beginsWith" text="Batting">
      <formula>LEFT(I136,7)="Batting"</formula>
    </cfRule>
    <cfRule type="cellIs" dxfId="100" priority="19" operator="equal">
      <formula>"Batting"</formula>
    </cfRule>
  </conditionalFormatting>
  <conditionalFormatting sqref="I137">
    <cfRule type="containsText" dxfId="99" priority="10" operator="containsText" text="WK">
      <formula>NOT(ISERROR(SEARCH("WK",I137)))</formula>
    </cfRule>
  </conditionalFormatting>
  <conditionalFormatting sqref="I137">
    <cfRule type="containsText" dxfId="98" priority="1" operator="containsText" text="Stam">
      <formula>NOT(ISERROR(SEARCH("Stam",I137)))</formula>
    </cfRule>
    <cfRule type="containsText" dxfId="97" priority="2" operator="containsText" text="Fielding">
      <formula>NOT(ISERROR(SEARCH("Fielding",I137)))</formula>
    </cfRule>
    <cfRule type="containsText" dxfId="96" priority="3" operator="containsText" text="Conc">
      <formula>NOT(ISERROR(SEARCH("Conc",I137)))</formula>
    </cfRule>
    <cfRule type="containsText" dxfId="95" priority="4" operator="containsText" text="Cons">
      <formula>NOT(ISERROR(SEARCH("Cons",I137)))</formula>
    </cfRule>
    <cfRule type="containsText" dxfId="94" priority="5" operator="containsText" text="No pop">
      <formula>NOT(ISERROR(SEARCH("No pop",I137)))</formula>
    </cfRule>
    <cfRule type="containsText" dxfId="93" priority="6" operator="containsText" text="Bowling">
      <formula>NOT(ISERROR(SEARCH("Bowling",I137)))</formula>
    </cfRule>
    <cfRule type="containsText" dxfId="92" priority="7" operator="containsText" text="Batting">
      <formula>NOT(ISERROR(SEARCH("Batting",I137)))</formula>
    </cfRule>
    <cfRule type="beginsWith" dxfId="91" priority="8" operator="beginsWith" text="Batting">
      <formula>LEFT(I137,7)="Batting"</formula>
    </cfRule>
    <cfRule type="cellIs" dxfId="90" priority="9" operator="equal">
      <formula>"Batting"</formula>
    </cfRule>
  </conditionalFormatting>
  <dataValidations count="1">
    <dataValidation operator="lessThan" allowBlank="1" showInputMessage="1" showErrorMessage="1" sqref="V7:V22 V29:V44 V51:V66 V73:V88 V139:V154 V117:V132 V95:V110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Sublevels!$P$1:$P$3</xm:f>
          </x14:formula1>
          <xm:sqref>N3 N25 N47 N69 N91 N113 N135 J3 J25 J47 J69 J91 J113 J135</xm:sqref>
        </x14:dataValidation>
        <x14:dataValidation type="list" allowBlank="1" showInputMessage="1" showErrorMessage="1">
          <x14:formula1>
            <xm:f>Sublevels!$O$1:$O$2</xm:f>
          </x14:formula1>
          <xm:sqref>R25 R3 R47 R69 R91 R113 R135 V25 V3 V47 V69 V91 V113 V135</xm:sqref>
        </x14:dataValidation>
        <x14:dataValidation type="list" allowBlank="1" showInputMessage="1" showErrorMessage="1">
          <x14:formula1>
            <xm:f>Sublevels!$O$1:$O$3</xm:f>
          </x14:formula1>
          <xm:sqref>B3 B25 B47 B69 B91 B113 B135 F3 F25 F47 F69 F91 F113 F135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47"/>
  <sheetViews>
    <sheetView workbookViewId="0">
      <selection activeCell="D30" sqref="D30"/>
    </sheetView>
  </sheetViews>
  <sheetFormatPr defaultRowHeight="15" x14ac:dyDescent="0.25"/>
  <cols>
    <col min="1" max="1" width="14.85546875" customWidth="1"/>
    <col min="2" max="2" width="18.85546875" bestFit="1" customWidth="1"/>
    <col min="3" max="3" width="16.7109375" bestFit="1" customWidth="1"/>
    <col min="4" max="4" width="17.5703125" bestFit="1" customWidth="1"/>
    <col min="5" max="5" width="13.5703125" bestFit="1" customWidth="1"/>
    <col min="9" max="9" width="17.42578125" customWidth="1"/>
    <col min="13" max="13" width="11.28515625" bestFit="1" customWidth="1"/>
  </cols>
  <sheetData>
    <row r="1" spans="1:16" ht="15.75" thickBot="1" x14ac:dyDescent="0.3">
      <c r="A1" s="10" t="s">
        <v>2</v>
      </c>
      <c r="L1" s="65" t="s">
        <v>27</v>
      </c>
      <c r="M1" s="66"/>
      <c r="O1" s="34">
        <v>1</v>
      </c>
      <c r="P1" s="34">
        <v>0</v>
      </c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/>
      <c r="L2" s="7">
        <v>1</v>
      </c>
      <c r="M2" s="6" t="s">
        <v>5</v>
      </c>
      <c r="O2" s="34">
        <v>2</v>
      </c>
      <c r="P2" s="34" t="s">
        <v>76</v>
      </c>
    </row>
    <row r="3" spans="1:16" x14ac:dyDescent="0.25">
      <c r="A3" s="19" t="s">
        <v>0</v>
      </c>
      <c r="B3" s="19">
        <v>17</v>
      </c>
      <c r="C3" s="19">
        <v>18</v>
      </c>
      <c r="D3" s="19">
        <v>19</v>
      </c>
      <c r="E3" s="19">
        <v>20</v>
      </c>
      <c r="F3" s="19">
        <v>21</v>
      </c>
      <c r="G3" s="19">
        <v>22</v>
      </c>
      <c r="H3" s="19">
        <v>23</v>
      </c>
      <c r="I3" s="18"/>
      <c r="L3" s="9">
        <v>2</v>
      </c>
      <c r="M3" s="8" t="s">
        <v>6</v>
      </c>
      <c r="O3" s="34">
        <v>3</v>
      </c>
      <c r="P3" s="34" t="s">
        <v>75</v>
      </c>
    </row>
    <row r="4" spans="1:16" x14ac:dyDescent="0.25">
      <c r="A4" s="19">
        <v>1</v>
      </c>
      <c r="B4" s="21">
        <v>11</v>
      </c>
      <c r="C4" s="21">
        <v>12.4</v>
      </c>
      <c r="D4" s="21">
        <v>14</v>
      </c>
      <c r="E4" s="21">
        <v>15.7</v>
      </c>
      <c r="F4" s="21">
        <v>17.5</v>
      </c>
      <c r="G4" s="21">
        <v>19.399999999999999</v>
      </c>
      <c r="H4" s="21">
        <v>21.4</v>
      </c>
      <c r="I4" s="18"/>
      <c r="L4" s="9">
        <v>3</v>
      </c>
      <c r="M4" s="8" t="s">
        <v>7</v>
      </c>
    </row>
    <row r="5" spans="1:16" x14ac:dyDescent="0.25">
      <c r="A5" s="19">
        <v>2</v>
      </c>
      <c r="B5" s="21">
        <v>7.2</v>
      </c>
      <c r="C5" s="21">
        <v>8.1999999999999993</v>
      </c>
      <c r="D5" s="21">
        <v>9.3000000000000007</v>
      </c>
      <c r="E5" s="21">
        <v>10.4</v>
      </c>
      <c r="F5" s="21">
        <v>11.6</v>
      </c>
      <c r="G5" s="21">
        <v>12.8</v>
      </c>
      <c r="H5" s="21">
        <v>14.1</v>
      </c>
      <c r="I5" s="18"/>
      <c r="L5" s="9">
        <v>4</v>
      </c>
      <c r="M5" s="8" t="s">
        <v>8</v>
      </c>
    </row>
    <row r="6" spans="1:16" x14ac:dyDescent="0.25">
      <c r="A6" s="19">
        <v>3</v>
      </c>
      <c r="B6" s="21">
        <v>6.5</v>
      </c>
      <c r="C6" s="21">
        <v>7.3</v>
      </c>
      <c r="D6" s="21">
        <v>8.1999999999999993</v>
      </c>
      <c r="E6" s="21">
        <v>9.1999999999999993</v>
      </c>
      <c r="F6" s="21">
        <v>10.3</v>
      </c>
      <c r="G6" s="21">
        <v>11.4</v>
      </c>
      <c r="H6" s="21">
        <v>12.6</v>
      </c>
      <c r="I6" s="18"/>
      <c r="L6" s="9">
        <v>5</v>
      </c>
      <c r="M6" s="8" t="s">
        <v>9</v>
      </c>
    </row>
    <row r="7" spans="1:16" x14ac:dyDescent="0.25">
      <c r="A7" s="18"/>
      <c r="B7" s="18"/>
      <c r="C7" s="18"/>
      <c r="D7" s="18"/>
      <c r="E7" s="18"/>
      <c r="F7" s="18"/>
      <c r="G7" s="18"/>
      <c r="H7" s="18"/>
      <c r="I7" s="18"/>
      <c r="L7" s="9">
        <v>6</v>
      </c>
      <c r="M7" s="8" t="s">
        <v>10</v>
      </c>
    </row>
    <row r="8" spans="1:16" x14ac:dyDescent="0.25">
      <c r="A8" s="10" t="s">
        <v>3</v>
      </c>
      <c r="L8" s="9">
        <v>7</v>
      </c>
      <c r="M8" s="8" t="s">
        <v>11</v>
      </c>
    </row>
    <row r="9" spans="1:16" x14ac:dyDescent="0.25">
      <c r="L9" s="9">
        <v>8</v>
      </c>
      <c r="M9" s="8" t="s">
        <v>12</v>
      </c>
    </row>
    <row r="10" spans="1:16" x14ac:dyDescent="0.25">
      <c r="A10" s="20" t="s">
        <v>0</v>
      </c>
      <c r="B10" s="20">
        <v>17</v>
      </c>
      <c r="C10" s="20">
        <v>18</v>
      </c>
      <c r="D10" s="20">
        <v>19</v>
      </c>
      <c r="E10" s="20">
        <v>20</v>
      </c>
      <c r="F10" s="20">
        <v>21</v>
      </c>
      <c r="G10" s="20">
        <v>22</v>
      </c>
      <c r="H10" s="20">
        <v>23</v>
      </c>
      <c r="L10" s="9">
        <v>9</v>
      </c>
      <c r="M10" s="8" t="s">
        <v>13</v>
      </c>
    </row>
    <row r="11" spans="1:16" x14ac:dyDescent="0.25">
      <c r="A11" s="20">
        <v>1</v>
      </c>
      <c r="B11">
        <v>7.4</v>
      </c>
      <c r="C11">
        <v>8.6</v>
      </c>
      <c r="D11">
        <v>9.9</v>
      </c>
      <c r="E11">
        <v>11.2</v>
      </c>
      <c r="F11">
        <v>12.5</v>
      </c>
      <c r="G11">
        <v>13.8</v>
      </c>
      <c r="H11">
        <v>15.1</v>
      </c>
      <c r="L11" s="9">
        <v>10</v>
      </c>
      <c r="M11" s="8" t="s">
        <v>14</v>
      </c>
    </row>
    <row r="12" spans="1:16" x14ac:dyDescent="0.25">
      <c r="A12" s="20">
        <v>2</v>
      </c>
      <c r="B12">
        <v>4</v>
      </c>
      <c r="C12">
        <v>5.3</v>
      </c>
      <c r="D12">
        <v>6.6</v>
      </c>
      <c r="E12">
        <v>7.9</v>
      </c>
      <c r="F12">
        <v>9.1999999999999993</v>
      </c>
      <c r="G12">
        <v>10.5</v>
      </c>
      <c r="H12">
        <v>11.8</v>
      </c>
      <c r="L12" s="9">
        <v>11</v>
      </c>
      <c r="M12" s="8" t="s">
        <v>15</v>
      </c>
    </row>
    <row r="13" spans="1:16" x14ac:dyDescent="0.25">
      <c r="L13" s="9">
        <v>12</v>
      </c>
      <c r="M13" s="8" t="s">
        <v>16</v>
      </c>
    </row>
    <row r="14" spans="1:16" x14ac:dyDescent="0.25">
      <c r="L14" s="9">
        <v>13</v>
      </c>
      <c r="M14" s="8" t="s">
        <v>17</v>
      </c>
    </row>
    <row r="15" spans="1:16" x14ac:dyDescent="0.25">
      <c r="A15" s="10" t="s">
        <v>1</v>
      </c>
      <c r="L15" s="9">
        <v>14</v>
      </c>
      <c r="M15" s="8" t="s">
        <v>18</v>
      </c>
    </row>
    <row r="16" spans="1:16" x14ac:dyDescent="0.25">
      <c r="A16" s="20" t="s">
        <v>0</v>
      </c>
      <c r="B16" s="20">
        <v>17</v>
      </c>
      <c r="C16" s="20">
        <v>18</v>
      </c>
      <c r="D16" s="20">
        <v>19</v>
      </c>
      <c r="E16" s="20">
        <v>20</v>
      </c>
      <c r="F16" s="20">
        <v>21</v>
      </c>
      <c r="G16" s="20">
        <v>22</v>
      </c>
      <c r="H16" s="20">
        <v>23</v>
      </c>
      <c r="L16" s="9">
        <v>15</v>
      </c>
      <c r="M16" s="8" t="s">
        <v>19</v>
      </c>
    </row>
    <row r="17" spans="1:13" x14ac:dyDescent="0.25">
      <c r="A17" s="20">
        <v>0</v>
      </c>
      <c r="B17" s="26">
        <v>14.5</v>
      </c>
      <c r="C17" s="26">
        <v>13.9</v>
      </c>
      <c r="D17" s="26">
        <v>13.3</v>
      </c>
      <c r="E17" s="26">
        <v>12.7</v>
      </c>
      <c r="F17" s="26">
        <v>12.2</v>
      </c>
      <c r="G17" s="26">
        <v>11.7</v>
      </c>
      <c r="H17" s="26">
        <v>11.3</v>
      </c>
      <c r="L17" s="9">
        <v>16</v>
      </c>
      <c r="M17" s="8" t="s">
        <v>20</v>
      </c>
    </row>
    <row r="18" spans="1:13" x14ac:dyDescent="0.25">
      <c r="A18" s="20" t="s">
        <v>75</v>
      </c>
      <c r="B18" s="26">
        <v>7.2</v>
      </c>
      <c r="C18" s="26">
        <v>6.9</v>
      </c>
      <c r="D18" s="26">
        <v>6.6</v>
      </c>
      <c r="E18" s="26">
        <v>6.3</v>
      </c>
      <c r="F18" s="26">
        <v>6.1</v>
      </c>
      <c r="G18" s="26">
        <v>5.8</v>
      </c>
      <c r="H18" s="26">
        <v>5.6</v>
      </c>
      <c r="L18" s="9">
        <v>17</v>
      </c>
      <c r="M18" s="8" t="s">
        <v>21</v>
      </c>
    </row>
    <row r="19" spans="1:13" x14ac:dyDescent="0.25">
      <c r="A19" s="20" t="s">
        <v>76</v>
      </c>
      <c r="B19" s="26">
        <v>5.2</v>
      </c>
      <c r="C19" s="26">
        <v>4.9000000000000004</v>
      </c>
      <c r="D19" s="26">
        <v>4.5999999999999996</v>
      </c>
      <c r="E19" s="26">
        <v>4.3</v>
      </c>
      <c r="F19" s="26">
        <v>4</v>
      </c>
      <c r="G19" s="26">
        <v>3.7</v>
      </c>
      <c r="H19" s="26">
        <v>3.4</v>
      </c>
      <c r="L19" s="9">
        <v>18</v>
      </c>
      <c r="M19" s="8" t="s">
        <v>22</v>
      </c>
    </row>
    <row r="20" spans="1:13" x14ac:dyDescent="0.25">
      <c r="L20" s="9">
        <v>19</v>
      </c>
      <c r="M20" s="8" t="s">
        <v>23</v>
      </c>
    </row>
    <row r="21" spans="1:13" x14ac:dyDescent="0.25">
      <c r="A21" s="10" t="s">
        <v>25</v>
      </c>
      <c r="L21" s="9">
        <v>20</v>
      </c>
      <c r="M21" s="8" t="s">
        <v>24</v>
      </c>
    </row>
    <row r="22" spans="1:13" x14ac:dyDescent="0.25">
      <c r="A22" s="20" t="s">
        <v>0</v>
      </c>
      <c r="B22" s="20">
        <v>17</v>
      </c>
      <c r="C22" s="20">
        <v>18</v>
      </c>
      <c r="D22" s="20">
        <v>19</v>
      </c>
      <c r="E22" s="20">
        <v>20</v>
      </c>
      <c r="F22" s="20">
        <v>21</v>
      </c>
      <c r="G22" s="20">
        <v>22</v>
      </c>
      <c r="H22" s="20">
        <v>23</v>
      </c>
    </row>
    <row r="23" spans="1:13" x14ac:dyDescent="0.25">
      <c r="A23" s="20">
        <v>1</v>
      </c>
      <c r="B23">
        <v>6</v>
      </c>
      <c r="C23">
        <v>6</v>
      </c>
      <c r="D23">
        <v>6</v>
      </c>
      <c r="E23">
        <v>6</v>
      </c>
      <c r="F23">
        <v>6</v>
      </c>
      <c r="G23">
        <v>6</v>
      </c>
      <c r="H23">
        <v>6</v>
      </c>
    </row>
    <row r="24" spans="1:13" x14ac:dyDescent="0.25">
      <c r="A24" s="20">
        <v>2</v>
      </c>
      <c r="B24">
        <v>4</v>
      </c>
      <c r="C24">
        <v>4</v>
      </c>
      <c r="D24">
        <v>4</v>
      </c>
      <c r="E24">
        <v>4</v>
      </c>
      <c r="F24">
        <v>4</v>
      </c>
      <c r="G24">
        <v>4</v>
      </c>
      <c r="H24">
        <v>4</v>
      </c>
    </row>
    <row r="25" spans="1:13" x14ac:dyDescent="0.25">
      <c r="L25" s="34"/>
    </row>
    <row r="27" spans="1:13" x14ac:dyDescent="0.25">
      <c r="A27" s="10" t="s">
        <v>53</v>
      </c>
    </row>
    <row r="28" spans="1:13" x14ac:dyDescent="0.25">
      <c r="A28" s="20" t="s">
        <v>0</v>
      </c>
      <c r="B28" s="20">
        <v>17</v>
      </c>
      <c r="C28" s="20">
        <v>18</v>
      </c>
      <c r="D28" s="20">
        <v>19</v>
      </c>
      <c r="E28" s="20">
        <v>20</v>
      </c>
      <c r="F28" s="20">
        <v>21</v>
      </c>
      <c r="G28" s="20">
        <v>22</v>
      </c>
      <c r="H28" s="20">
        <v>23</v>
      </c>
    </row>
    <row r="29" spans="1:13" x14ac:dyDescent="0.25">
      <c r="A29" s="20">
        <v>1</v>
      </c>
      <c r="B29">
        <v>6.1</v>
      </c>
      <c r="C29">
        <v>7.2</v>
      </c>
      <c r="D29">
        <v>8.3000000000000007</v>
      </c>
      <c r="E29">
        <v>9.4</v>
      </c>
      <c r="F29">
        <v>10.5</v>
      </c>
      <c r="G29">
        <v>11.6</v>
      </c>
      <c r="H29">
        <v>12.7</v>
      </c>
    </row>
    <row r="30" spans="1:13" x14ac:dyDescent="0.25">
      <c r="A30" s="20">
        <v>2</v>
      </c>
      <c r="B30">
        <v>4.2</v>
      </c>
      <c r="C30">
        <v>5.3</v>
      </c>
      <c r="D30">
        <v>6.4</v>
      </c>
      <c r="E30">
        <v>7.5</v>
      </c>
      <c r="F30">
        <v>8.6</v>
      </c>
      <c r="G30">
        <v>9.6999999999999993</v>
      </c>
      <c r="H30">
        <v>10.8</v>
      </c>
    </row>
    <row r="39" spans="2:4" x14ac:dyDescent="0.25">
      <c r="B39" s="1"/>
      <c r="D39" s="1"/>
    </row>
    <row r="40" spans="2:4" x14ac:dyDescent="0.25">
      <c r="B40" s="1"/>
      <c r="D40" s="1"/>
    </row>
    <row r="41" spans="2:4" x14ac:dyDescent="0.25">
      <c r="B41" s="1"/>
      <c r="D41" s="1"/>
    </row>
    <row r="42" spans="2:4" x14ac:dyDescent="0.25">
      <c r="B42" s="1"/>
      <c r="D42" s="1"/>
    </row>
    <row r="43" spans="2:4" x14ac:dyDescent="0.25">
      <c r="B43" s="1"/>
      <c r="D43" s="1"/>
    </row>
    <row r="44" spans="2:4" x14ac:dyDescent="0.25">
      <c r="B44" s="1"/>
      <c r="D44" s="1"/>
    </row>
    <row r="45" spans="2:4" x14ac:dyDescent="0.25">
      <c r="B45" s="1"/>
      <c r="D45" s="1"/>
    </row>
    <row r="46" spans="2:4" x14ac:dyDescent="0.25">
      <c r="B46" s="1"/>
      <c r="D46" s="1"/>
    </row>
    <row r="47" spans="2:4" x14ac:dyDescent="0.25">
      <c r="B47" s="1"/>
      <c r="D47" s="1"/>
    </row>
  </sheetData>
  <mergeCells count="1">
    <mergeCell ref="L1:M1"/>
  </mergeCells>
  <conditionalFormatting sqref="B39:E49">
    <cfRule type="containsText" dxfId="89" priority="30" operator="containsText" text="WK">
      <formula>NOT(ISERROR(SEARCH("WK",B39)))</formula>
    </cfRule>
  </conditionalFormatting>
  <conditionalFormatting sqref="B39:E49">
    <cfRule type="containsText" dxfId="88" priority="21" operator="containsText" text="Stam">
      <formula>NOT(ISERROR(SEARCH("Stam",B39)))</formula>
    </cfRule>
    <cfRule type="containsText" dxfId="87" priority="22" operator="containsText" text="Fielding">
      <formula>NOT(ISERROR(SEARCH("Fielding",B39)))</formula>
    </cfRule>
    <cfRule type="containsText" dxfId="86" priority="23" operator="containsText" text="Conc">
      <formula>NOT(ISERROR(SEARCH("Conc",B39)))</formula>
    </cfRule>
    <cfRule type="containsText" dxfId="85" priority="24" operator="containsText" text="Cons">
      <formula>NOT(ISERROR(SEARCH("Cons",B39)))</formula>
    </cfRule>
    <cfRule type="containsText" dxfId="84" priority="25" operator="containsText" text="No pop">
      <formula>NOT(ISERROR(SEARCH("No pop",B39)))</formula>
    </cfRule>
    <cfRule type="containsText" dxfId="83" priority="26" operator="containsText" text="Bowling">
      <formula>NOT(ISERROR(SEARCH("Bowling",B39)))</formula>
    </cfRule>
    <cfRule type="containsText" dxfId="82" priority="27" operator="containsText" text="Batting">
      <formula>NOT(ISERROR(SEARCH("Batting",B39)))</formula>
    </cfRule>
    <cfRule type="beginsWith" dxfId="81" priority="28" operator="beginsWith" text="Batting">
      <formula>LEFT(B39,7)="Batting"</formula>
    </cfRule>
    <cfRule type="cellIs" dxfId="80" priority="29" operator="equal">
      <formula>"Batting"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C10" sqref="C10"/>
    </sheetView>
  </sheetViews>
  <sheetFormatPr defaultRowHeight="15" x14ac:dyDescent="0.25"/>
  <cols>
    <col min="1" max="1" width="3.85546875" customWidth="1"/>
    <col min="2" max="2" width="17.28515625" bestFit="1" customWidth="1"/>
    <col min="3" max="3" width="14.42578125" bestFit="1" customWidth="1"/>
    <col min="4" max="4" width="13.5703125" bestFit="1" customWidth="1"/>
    <col min="5" max="5" width="11.7109375" customWidth="1"/>
    <col min="6" max="6" width="10.42578125" customWidth="1"/>
    <col min="7" max="7" width="4.5703125" customWidth="1"/>
    <col min="8" max="9" width="1.28515625" style="36" hidden="1" customWidth="1"/>
    <col min="10" max="10" width="1.28515625" hidden="1" customWidth="1"/>
    <col min="11" max="11" width="11.28515625" style="64" bestFit="1" customWidth="1"/>
    <col min="12" max="12" width="3.42578125" bestFit="1" customWidth="1"/>
    <col min="13" max="13" width="3.42578125" style="36" customWidth="1"/>
    <col min="14" max="15" width="9" customWidth="1"/>
    <col min="16" max="19" width="9" style="38" customWidth="1"/>
    <col min="257" max="257" width="3.85546875" customWidth="1"/>
    <col min="258" max="258" width="17.28515625" bestFit="1" customWidth="1"/>
    <col min="259" max="259" width="14.42578125" bestFit="1" customWidth="1"/>
    <col min="260" max="260" width="13.5703125" bestFit="1" customWidth="1"/>
    <col min="261" max="261" width="11.7109375" customWidth="1"/>
    <col min="262" max="262" width="10.42578125" customWidth="1"/>
    <col min="263" max="263" width="4.5703125" customWidth="1"/>
    <col min="264" max="266" width="0" hidden="1" customWidth="1"/>
    <col min="267" max="267" width="11.28515625" bestFit="1" customWidth="1"/>
    <col min="268" max="268" width="3.42578125" bestFit="1" customWidth="1"/>
    <col min="269" max="269" width="3.42578125" customWidth="1"/>
    <col min="270" max="275" width="9" customWidth="1"/>
    <col min="513" max="513" width="3.85546875" customWidth="1"/>
    <col min="514" max="514" width="17.28515625" bestFit="1" customWidth="1"/>
    <col min="515" max="515" width="14.42578125" bestFit="1" customWidth="1"/>
    <col min="516" max="516" width="13.5703125" bestFit="1" customWidth="1"/>
    <col min="517" max="517" width="11.7109375" customWidth="1"/>
    <col min="518" max="518" width="10.42578125" customWidth="1"/>
    <col min="519" max="519" width="4.5703125" customWidth="1"/>
    <col min="520" max="522" width="0" hidden="1" customWidth="1"/>
    <col min="523" max="523" width="11.28515625" bestFit="1" customWidth="1"/>
    <col min="524" max="524" width="3.42578125" bestFit="1" customWidth="1"/>
    <col min="525" max="525" width="3.42578125" customWidth="1"/>
    <col min="526" max="531" width="9" customWidth="1"/>
    <col min="769" max="769" width="3.85546875" customWidth="1"/>
    <col min="770" max="770" width="17.28515625" bestFit="1" customWidth="1"/>
    <col min="771" max="771" width="14.42578125" bestFit="1" customWidth="1"/>
    <col min="772" max="772" width="13.5703125" bestFit="1" customWidth="1"/>
    <col min="773" max="773" width="11.7109375" customWidth="1"/>
    <col min="774" max="774" width="10.42578125" customWidth="1"/>
    <col min="775" max="775" width="4.5703125" customWidth="1"/>
    <col min="776" max="778" width="0" hidden="1" customWidth="1"/>
    <col min="779" max="779" width="11.28515625" bestFit="1" customWidth="1"/>
    <col min="780" max="780" width="3.42578125" bestFit="1" customWidth="1"/>
    <col min="781" max="781" width="3.42578125" customWidth="1"/>
    <col min="782" max="787" width="9" customWidth="1"/>
    <col min="1025" max="1025" width="3.85546875" customWidth="1"/>
    <col min="1026" max="1026" width="17.28515625" bestFit="1" customWidth="1"/>
    <col min="1027" max="1027" width="14.42578125" bestFit="1" customWidth="1"/>
    <col min="1028" max="1028" width="13.5703125" bestFit="1" customWidth="1"/>
    <col min="1029" max="1029" width="11.7109375" customWidth="1"/>
    <col min="1030" max="1030" width="10.42578125" customWidth="1"/>
    <col min="1031" max="1031" width="4.5703125" customWidth="1"/>
    <col min="1032" max="1034" width="0" hidden="1" customWidth="1"/>
    <col min="1035" max="1035" width="11.28515625" bestFit="1" customWidth="1"/>
    <col min="1036" max="1036" width="3.42578125" bestFit="1" customWidth="1"/>
    <col min="1037" max="1037" width="3.42578125" customWidth="1"/>
    <col min="1038" max="1043" width="9" customWidth="1"/>
    <col min="1281" max="1281" width="3.85546875" customWidth="1"/>
    <col min="1282" max="1282" width="17.28515625" bestFit="1" customWidth="1"/>
    <col min="1283" max="1283" width="14.42578125" bestFit="1" customWidth="1"/>
    <col min="1284" max="1284" width="13.5703125" bestFit="1" customWidth="1"/>
    <col min="1285" max="1285" width="11.7109375" customWidth="1"/>
    <col min="1286" max="1286" width="10.42578125" customWidth="1"/>
    <col min="1287" max="1287" width="4.5703125" customWidth="1"/>
    <col min="1288" max="1290" width="0" hidden="1" customWidth="1"/>
    <col min="1291" max="1291" width="11.28515625" bestFit="1" customWidth="1"/>
    <col min="1292" max="1292" width="3.42578125" bestFit="1" customWidth="1"/>
    <col min="1293" max="1293" width="3.42578125" customWidth="1"/>
    <col min="1294" max="1299" width="9" customWidth="1"/>
    <col min="1537" max="1537" width="3.85546875" customWidth="1"/>
    <col min="1538" max="1538" width="17.28515625" bestFit="1" customWidth="1"/>
    <col min="1539" max="1539" width="14.42578125" bestFit="1" customWidth="1"/>
    <col min="1540" max="1540" width="13.5703125" bestFit="1" customWidth="1"/>
    <col min="1541" max="1541" width="11.7109375" customWidth="1"/>
    <col min="1542" max="1542" width="10.42578125" customWidth="1"/>
    <col min="1543" max="1543" width="4.5703125" customWidth="1"/>
    <col min="1544" max="1546" width="0" hidden="1" customWidth="1"/>
    <col min="1547" max="1547" width="11.28515625" bestFit="1" customWidth="1"/>
    <col min="1548" max="1548" width="3.42578125" bestFit="1" customWidth="1"/>
    <col min="1549" max="1549" width="3.42578125" customWidth="1"/>
    <col min="1550" max="1555" width="9" customWidth="1"/>
    <col min="1793" max="1793" width="3.85546875" customWidth="1"/>
    <col min="1794" max="1794" width="17.28515625" bestFit="1" customWidth="1"/>
    <col min="1795" max="1795" width="14.42578125" bestFit="1" customWidth="1"/>
    <col min="1796" max="1796" width="13.5703125" bestFit="1" customWidth="1"/>
    <col min="1797" max="1797" width="11.7109375" customWidth="1"/>
    <col min="1798" max="1798" width="10.42578125" customWidth="1"/>
    <col min="1799" max="1799" width="4.5703125" customWidth="1"/>
    <col min="1800" max="1802" width="0" hidden="1" customWidth="1"/>
    <col min="1803" max="1803" width="11.28515625" bestFit="1" customWidth="1"/>
    <col min="1804" max="1804" width="3.42578125" bestFit="1" customWidth="1"/>
    <col min="1805" max="1805" width="3.42578125" customWidth="1"/>
    <col min="1806" max="1811" width="9" customWidth="1"/>
    <col min="2049" max="2049" width="3.85546875" customWidth="1"/>
    <col min="2050" max="2050" width="17.28515625" bestFit="1" customWidth="1"/>
    <col min="2051" max="2051" width="14.42578125" bestFit="1" customWidth="1"/>
    <col min="2052" max="2052" width="13.5703125" bestFit="1" customWidth="1"/>
    <col min="2053" max="2053" width="11.7109375" customWidth="1"/>
    <col min="2054" max="2054" width="10.42578125" customWidth="1"/>
    <col min="2055" max="2055" width="4.5703125" customWidth="1"/>
    <col min="2056" max="2058" width="0" hidden="1" customWidth="1"/>
    <col min="2059" max="2059" width="11.28515625" bestFit="1" customWidth="1"/>
    <col min="2060" max="2060" width="3.42578125" bestFit="1" customWidth="1"/>
    <col min="2061" max="2061" width="3.42578125" customWidth="1"/>
    <col min="2062" max="2067" width="9" customWidth="1"/>
    <col min="2305" max="2305" width="3.85546875" customWidth="1"/>
    <col min="2306" max="2306" width="17.28515625" bestFit="1" customWidth="1"/>
    <col min="2307" max="2307" width="14.42578125" bestFit="1" customWidth="1"/>
    <col min="2308" max="2308" width="13.5703125" bestFit="1" customWidth="1"/>
    <col min="2309" max="2309" width="11.7109375" customWidth="1"/>
    <col min="2310" max="2310" width="10.42578125" customWidth="1"/>
    <col min="2311" max="2311" width="4.5703125" customWidth="1"/>
    <col min="2312" max="2314" width="0" hidden="1" customWidth="1"/>
    <col min="2315" max="2315" width="11.28515625" bestFit="1" customWidth="1"/>
    <col min="2316" max="2316" width="3.42578125" bestFit="1" customWidth="1"/>
    <col min="2317" max="2317" width="3.42578125" customWidth="1"/>
    <col min="2318" max="2323" width="9" customWidth="1"/>
    <col min="2561" max="2561" width="3.85546875" customWidth="1"/>
    <col min="2562" max="2562" width="17.28515625" bestFit="1" customWidth="1"/>
    <col min="2563" max="2563" width="14.42578125" bestFit="1" customWidth="1"/>
    <col min="2564" max="2564" width="13.5703125" bestFit="1" customWidth="1"/>
    <col min="2565" max="2565" width="11.7109375" customWidth="1"/>
    <col min="2566" max="2566" width="10.42578125" customWidth="1"/>
    <col min="2567" max="2567" width="4.5703125" customWidth="1"/>
    <col min="2568" max="2570" width="0" hidden="1" customWidth="1"/>
    <col min="2571" max="2571" width="11.28515625" bestFit="1" customWidth="1"/>
    <col min="2572" max="2572" width="3.42578125" bestFit="1" customWidth="1"/>
    <col min="2573" max="2573" width="3.42578125" customWidth="1"/>
    <col min="2574" max="2579" width="9" customWidth="1"/>
    <col min="2817" max="2817" width="3.85546875" customWidth="1"/>
    <col min="2818" max="2818" width="17.28515625" bestFit="1" customWidth="1"/>
    <col min="2819" max="2819" width="14.42578125" bestFit="1" customWidth="1"/>
    <col min="2820" max="2820" width="13.5703125" bestFit="1" customWidth="1"/>
    <col min="2821" max="2821" width="11.7109375" customWidth="1"/>
    <col min="2822" max="2822" width="10.42578125" customWidth="1"/>
    <col min="2823" max="2823" width="4.5703125" customWidth="1"/>
    <col min="2824" max="2826" width="0" hidden="1" customWidth="1"/>
    <col min="2827" max="2827" width="11.28515625" bestFit="1" customWidth="1"/>
    <col min="2828" max="2828" width="3.42578125" bestFit="1" customWidth="1"/>
    <col min="2829" max="2829" width="3.42578125" customWidth="1"/>
    <col min="2830" max="2835" width="9" customWidth="1"/>
    <col min="3073" max="3073" width="3.85546875" customWidth="1"/>
    <col min="3074" max="3074" width="17.28515625" bestFit="1" customWidth="1"/>
    <col min="3075" max="3075" width="14.42578125" bestFit="1" customWidth="1"/>
    <col min="3076" max="3076" width="13.5703125" bestFit="1" customWidth="1"/>
    <col min="3077" max="3077" width="11.7109375" customWidth="1"/>
    <col min="3078" max="3078" width="10.42578125" customWidth="1"/>
    <col min="3079" max="3079" width="4.5703125" customWidth="1"/>
    <col min="3080" max="3082" width="0" hidden="1" customWidth="1"/>
    <col min="3083" max="3083" width="11.28515625" bestFit="1" customWidth="1"/>
    <col min="3084" max="3084" width="3.42578125" bestFit="1" customWidth="1"/>
    <col min="3085" max="3085" width="3.42578125" customWidth="1"/>
    <col min="3086" max="3091" width="9" customWidth="1"/>
    <col min="3329" max="3329" width="3.85546875" customWidth="1"/>
    <col min="3330" max="3330" width="17.28515625" bestFit="1" customWidth="1"/>
    <col min="3331" max="3331" width="14.42578125" bestFit="1" customWidth="1"/>
    <col min="3332" max="3332" width="13.5703125" bestFit="1" customWidth="1"/>
    <col min="3333" max="3333" width="11.7109375" customWidth="1"/>
    <col min="3334" max="3334" width="10.42578125" customWidth="1"/>
    <col min="3335" max="3335" width="4.5703125" customWidth="1"/>
    <col min="3336" max="3338" width="0" hidden="1" customWidth="1"/>
    <col min="3339" max="3339" width="11.28515625" bestFit="1" customWidth="1"/>
    <col min="3340" max="3340" width="3.42578125" bestFit="1" customWidth="1"/>
    <col min="3341" max="3341" width="3.42578125" customWidth="1"/>
    <col min="3342" max="3347" width="9" customWidth="1"/>
    <col min="3585" max="3585" width="3.85546875" customWidth="1"/>
    <col min="3586" max="3586" width="17.28515625" bestFit="1" customWidth="1"/>
    <col min="3587" max="3587" width="14.42578125" bestFit="1" customWidth="1"/>
    <col min="3588" max="3588" width="13.5703125" bestFit="1" customWidth="1"/>
    <col min="3589" max="3589" width="11.7109375" customWidth="1"/>
    <col min="3590" max="3590" width="10.42578125" customWidth="1"/>
    <col min="3591" max="3591" width="4.5703125" customWidth="1"/>
    <col min="3592" max="3594" width="0" hidden="1" customWidth="1"/>
    <col min="3595" max="3595" width="11.28515625" bestFit="1" customWidth="1"/>
    <col min="3596" max="3596" width="3.42578125" bestFit="1" customWidth="1"/>
    <col min="3597" max="3597" width="3.42578125" customWidth="1"/>
    <col min="3598" max="3603" width="9" customWidth="1"/>
    <col min="3841" max="3841" width="3.85546875" customWidth="1"/>
    <col min="3842" max="3842" width="17.28515625" bestFit="1" customWidth="1"/>
    <col min="3843" max="3843" width="14.42578125" bestFit="1" customWidth="1"/>
    <col min="3844" max="3844" width="13.5703125" bestFit="1" customWidth="1"/>
    <col min="3845" max="3845" width="11.7109375" customWidth="1"/>
    <col min="3846" max="3846" width="10.42578125" customWidth="1"/>
    <col min="3847" max="3847" width="4.5703125" customWidth="1"/>
    <col min="3848" max="3850" width="0" hidden="1" customWidth="1"/>
    <col min="3851" max="3851" width="11.28515625" bestFit="1" customWidth="1"/>
    <col min="3852" max="3852" width="3.42578125" bestFit="1" customWidth="1"/>
    <col min="3853" max="3853" width="3.42578125" customWidth="1"/>
    <col min="3854" max="3859" width="9" customWidth="1"/>
    <col min="4097" max="4097" width="3.85546875" customWidth="1"/>
    <col min="4098" max="4098" width="17.28515625" bestFit="1" customWidth="1"/>
    <col min="4099" max="4099" width="14.42578125" bestFit="1" customWidth="1"/>
    <col min="4100" max="4100" width="13.5703125" bestFit="1" customWidth="1"/>
    <col min="4101" max="4101" width="11.7109375" customWidth="1"/>
    <col min="4102" max="4102" width="10.42578125" customWidth="1"/>
    <col min="4103" max="4103" width="4.5703125" customWidth="1"/>
    <col min="4104" max="4106" width="0" hidden="1" customWidth="1"/>
    <col min="4107" max="4107" width="11.28515625" bestFit="1" customWidth="1"/>
    <col min="4108" max="4108" width="3.42578125" bestFit="1" customWidth="1"/>
    <col min="4109" max="4109" width="3.42578125" customWidth="1"/>
    <col min="4110" max="4115" width="9" customWidth="1"/>
    <col min="4353" max="4353" width="3.85546875" customWidth="1"/>
    <col min="4354" max="4354" width="17.28515625" bestFit="1" customWidth="1"/>
    <col min="4355" max="4355" width="14.42578125" bestFit="1" customWidth="1"/>
    <col min="4356" max="4356" width="13.5703125" bestFit="1" customWidth="1"/>
    <col min="4357" max="4357" width="11.7109375" customWidth="1"/>
    <col min="4358" max="4358" width="10.42578125" customWidth="1"/>
    <col min="4359" max="4359" width="4.5703125" customWidth="1"/>
    <col min="4360" max="4362" width="0" hidden="1" customWidth="1"/>
    <col min="4363" max="4363" width="11.28515625" bestFit="1" customWidth="1"/>
    <col min="4364" max="4364" width="3.42578125" bestFit="1" customWidth="1"/>
    <col min="4365" max="4365" width="3.42578125" customWidth="1"/>
    <col min="4366" max="4371" width="9" customWidth="1"/>
    <col min="4609" max="4609" width="3.85546875" customWidth="1"/>
    <col min="4610" max="4610" width="17.28515625" bestFit="1" customWidth="1"/>
    <col min="4611" max="4611" width="14.42578125" bestFit="1" customWidth="1"/>
    <col min="4612" max="4612" width="13.5703125" bestFit="1" customWidth="1"/>
    <col min="4613" max="4613" width="11.7109375" customWidth="1"/>
    <col min="4614" max="4614" width="10.42578125" customWidth="1"/>
    <col min="4615" max="4615" width="4.5703125" customWidth="1"/>
    <col min="4616" max="4618" width="0" hidden="1" customWidth="1"/>
    <col min="4619" max="4619" width="11.28515625" bestFit="1" customWidth="1"/>
    <col min="4620" max="4620" width="3.42578125" bestFit="1" customWidth="1"/>
    <col min="4621" max="4621" width="3.42578125" customWidth="1"/>
    <col min="4622" max="4627" width="9" customWidth="1"/>
    <col min="4865" max="4865" width="3.85546875" customWidth="1"/>
    <col min="4866" max="4866" width="17.28515625" bestFit="1" customWidth="1"/>
    <col min="4867" max="4867" width="14.42578125" bestFit="1" customWidth="1"/>
    <col min="4868" max="4868" width="13.5703125" bestFit="1" customWidth="1"/>
    <col min="4869" max="4869" width="11.7109375" customWidth="1"/>
    <col min="4870" max="4870" width="10.42578125" customWidth="1"/>
    <col min="4871" max="4871" width="4.5703125" customWidth="1"/>
    <col min="4872" max="4874" width="0" hidden="1" customWidth="1"/>
    <col min="4875" max="4875" width="11.28515625" bestFit="1" customWidth="1"/>
    <col min="4876" max="4876" width="3.42578125" bestFit="1" customWidth="1"/>
    <col min="4877" max="4877" width="3.42578125" customWidth="1"/>
    <col min="4878" max="4883" width="9" customWidth="1"/>
    <col min="5121" max="5121" width="3.85546875" customWidth="1"/>
    <col min="5122" max="5122" width="17.28515625" bestFit="1" customWidth="1"/>
    <col min="5123" max="5123" width="14.42578125" bestFit="1" customWidth="1"/>
    <col min="5124" max="5124" width="13.5703125" bestFit="1" customWidth="1"/>
    <col min="5125" max="5125" width="11.7109375" customWidth="1"/>
    <col min="5126" max="5126" width="10.42578125" customWidth="1"/>
    <col min="5127" max="5127" width="4.5703125" customWidth="1"/>
    <col min="5128" max="5130" width="0" hidden="1" customWidth="1"/>
    <col min="5131" max="5131" width="11.28515625" bestFit="1" customWidth="1"/>
    <col min="5132" max="5132" width="3.42578125" bestFit="1" customWidth="1"/>
    <col min="5133" max="5133" width="3.42578125" customWidth="1"/>
    <col min="5134" max="5139" width="9" customWidth="1"/>
    <col min="5377" max="5377" width="3.85546875" customWidth="1"/>
    <col min="5378" max="5378" width="17.28515625" bestFit="1" customWidth="1"/>
    <col min="5379" max="5379" width="14.42578125" bestFit="1" customWidth="1"/>
    <col min="5380" max="5380" width="13.5703125" bestFit="1" customWidth="1"/>
    <col min="5381" max="5381" width="11.7109375" customWidth="1"/>
    <col min="5382" max="5382" width="10.42578125" customWidth="1"/>
    <col min="5383" max="5383" width="4.5703125" customWidth="1"/>
    <col min="5384" max="5386" width="0" hidden="1" customWidth="1"/>
    <col min="5387" max="5387" width="11.28515625" bestFit="1" customWidth="1"/>
    <col min="5388" max="5388" width="3.42578125" bestFit="1" customWidth="1"/>
    <col min="5389" max="5389" width="3.42578125" customWidth="1"/>
    <col min="5390" max="5395" width="9" customWidth="1"/>
    <col min="5633" max="5633" width="3.85546875" customWidth="1"/>
    <col min="5634" max="5634" width="17.28515625" bestFit="1" customWidth="1"/>
    <col min="5635" max="5635" width="14.42578125" bestFit="1" customWidth="1"/>
    <col min="5636" max="5636" width="13.5703125" bestFit="1" customWidth="1"/>
    <col min="5637" max="5637" width="11.7109375" customWidth="1"/>
    <col min="5638" max="5638" width="10.42578125" customWidth="1"/>
    <col min="5639" max="5639" width="4.5703125" customWidth="1"/>
    <col min="5640" max="5642" width="0" hidden="1" customWidth="1"/>
    <col min="5643" max="5643" width="11.28515625" bestFit="1" customWidth="1"/>
    <col min="5644" max="5644" width="3.42578125" bestFit="1" customWidth="1"/>
    <col min="5645" max="5645" width="3.42578125" customWidth="1"/>
    <col min="5646" max="5651" width="9" customWidth="1"/>
    <col min="5889" max="5889" width="3.85546875" customWidth="1"/>
    <col min="5890" max="5890" width="17.28515625" bestFit="1" customWidth="1"/>
    <col min="5891" max="5891" width="14.42578125" bestFit="1" customWidth="1"/>
    <col min="5892" max="5892" width="13.5703125" bestFit="1" customWidth="1"/>
    <col min="5893" max="5893" width="11.7109375" customWidth="1"/>
    <col min="5894" max="5894" width="10.42578125" customWidth="1"/>
    <col min="5895" max="5895" width="4.5703125" customWidth="1"/>
    <col min="5896" max="5898" width="0" hidden="1" customWidth="1"/>
    <col min="5899" max="5899" width="11.28515625" bestFit="1" customWidth="1"/>
    <col min="5900" max="5900" width="3.42578125" bestFit="1" customWidth="1"/>
    <col min="5901" max="5901" width="3.42578125" customWidth="1"/>
    <col min="5902" max="5907" width="9" customWidth="1"/>
    <col min="6145" max="6145" width="3.85546875" customWidth="1"/>
    <col min="6146" max="6146" width="17.28515625" bestFit="1" customWidth="1"/>
    <col min="6147" max="6147" width="14.42578125" bestFit="1" customWidth="1"/>
    <col min="6148" max="6148" width="13.5703125" bestFit="1" customWidth="1"/>
    <col min="6149" max="6149" width="11.7109375" customWidth="1"/>
    <col min="6150" max="6150" width="10.42578125" customWidth="1"/>
    <col min="6151" max="6151" width="4.5703125" customWidth="1"/>
    <col min="6152" max="6154" width="0" hidden="1" customWidth="1"/>
    <col min="6155" max="6155" width="11.28515625" bestFit="1" customWidth="1"/>
    <col min="6156" max="6156" width="3.42578125" bestFit="1" customWidth="1"/>
    <col min="6157" max="6157" width="3.42578125" customWidth="1"/>
    <col min="6158" max="6163" width="9" customWidth="1"/>
    <col min="6401" max="6401" width="3.85546875" customWidth="1"/>
    <col min="6402" max="6402" width="17.28515625" bestFit="1" customWidth="1"/>
    <col min="6403" max="6403" width="14.42578125" bestFit="1" customWidth="1"/>
    <col min="6404" max="6404" width="13.5703125" bestFit="1" customWidth="1"/>
    <col min="6405" max="6405" width="11.7109375" customWidth="1"/>
    <col min="6406" max="6406" width="10.42578125" customWidth="1"/>
    <col min="6407" max="6407" width="4.5703125" customWidth="1"/>
    <col min="6408" max="6410" width="0" hidden="1" customWidth="1"/>
    <col min="6411" max="6411" width="11.28515625" bestFit="1" customWidth="1"/>
    <col min="6412" max="6412" width="3.42578125" bestFit="1" customWidth="1"/>
    <col min="6413" max="6413" width="3.42578125" customWidth="1"/>
    <col min="6414" max="6419" width="9" customWidth="1"/>
    <col min="6657" max="6657" width="3.85546875" customWidth="1"/>
    <col min="6658" max="6658" width="17.28515625" bestFit="1" customWidth="1"/>
    <col min="6659" max="6659" width="14.42578125" bestFit="1" customWidth="1"/>
    <col min="6660" max="6660" width="13.5703125" bestFit="1" customWidth="1"/>
    <col min="6661" max="6661" width="11.7109375" customWidth="1"/>
    <col min="6662" max="6662" width="10.42578125" customWidth="1"/>
    <col min="6663" max="6663" width="4.5703125" customWidth="1"/>
    <col min="6664" max="6666" width="0" hidden="1" customWidth="1"/>
    <col min="6667" max="6667" width="11.28515625" bestFit="1" customWidth="1"/>
    <col min="6668" max="6668" width="3.42578125" bestFit="1" customWidth="1"/>
    <col min="6669" max="6669" width="3.42578125" customWidth="1"/>
    <col min="6670" max="6675" width="9" customWidth="1"/>
    <col min="6913" max="6913" width="3.85546875" customWidth="1"/>
    <col min="6914" max="6914" width="17.28515625" bestFit="1" customWidth="1"/>
    <col min="6915" max="6915" width="14.42578125" bestFit="1" customWidth="1"/>
    <col min="6916" max="6916" width="13.5703125" bestFit="1" customWidth="1"/>
    <col min="6917" max="6917" width="11.7109375" customWidth="1"/>
    <col min="6918" max="6918" width="10.42578125" customWidth="1"/>
    <col min="6919" max="6919" width="4.5703125" customWidth="1"/>
    <col min="6920" max="6922" width="0" hidden="1" customWidth="1"/>
    <col min="6923" max="6923" width="11.28515625" bestFit="1" customWidth="1"/>
    <col min="6924" max="6924" width="3.42578125" bestFit="1" customWidth="1"/>
    <col min="6925" max="6925" width="3.42578125" customWidth="1"/>
    <col min="6926" max="6931" width="9" customWidth="1"/>
    <col min="7169" max="7169" width="3.85546875" customWidth="1"/>
    <col min="7170" max="7170" width="17.28515625" bestFit="1" customWidth="1"/>
    <col min="7171" max="7171" width="14.42578125" bestFit="1" customWidth="1"/>
    <col min="7172" max="7172" width="13.5703125" bestFit="1" customWidth="1"/>
    <col min="7173" max="7173" width="11.7109375" customWidth="1"/>
    <col min="7174" max="7174" width="10.42578125" customWidth="1"/>
    <col min="7175" max="7175" width="4.5703125" customWidth="1"/>
    <col min="7176" max="7178" width="0" hidden="1" customWidth="1"/>
    <col min="7179" max="7179" width="11.28515625" bestFit="1" customWidth="1"/>
    <col min="7180" max="7180" width="3.42578125" bestFit="1" customWidth="1"/>
    <col min="7181" max="7181" width="3.42578125" customWidth="1"/>
    <col min="7182" max="7187" width="9" customWidth="1"/>
    <col min="7425" max="7425" width="3.85546875" customWidth="1"/>
    <col min="7426" max="7426" width="17.28515625" bestFit="1" customWidth="1"/>
    <col min="7427" max="7427" width="14.42578125" bestFit="1" customWidth="1"/>
    <col min="7428" max="7428" width="13.5703125" bestFit="1" customWidth="1"/>
    <col min="7429" max="7429" width="11.7109375" customWidth="1"/>
    <col min="7430" max="7430" width="10.42578125" customWidth="1"/>
    <col min="7431" max="7431" width="4.5703125" customWidth="1"/>
    <col min="7432" max="7434" width="0" hidden="1" customWidth="1"/>
    <col min="7435" max="7435" width="11.28515625" bestFit="1" customWidth="1"/>
    <col min="7436" max="7436" width="3.42578125" bestFit="1" customWidth="1"/>
    <col min="7437" max="7437" width="3.42578125" customWidth="1"/>
    <col min="7438" max="7443" width="9" customWidth="1"/>
    <col min="7681" max="7681" width="3.85546875" customWidth="1"/>
    <col min="7682" max="7682" width="17.28515625" bestFit="1" customWidth="1"/>
    <col min="7683" max="7683" width="14.42578125" bestFit="1" customWidth="1"/>
    <col min="7684" max="7684" width="13.5703125" bestFit="1" customWidth="1"/>
    <col min="7685" max="7685" width="11.7109375" customWidth="1"/>
    <col min="7686" max="7686" width="10.42578125" customWidth="1"/>
    <col min="7687" max="7687" width="4.5703125" customWidth="1"/>
    <col min="7688" max="7690" width="0" hidden="1" customWidth="1"/>
    <col min="7691" max="7691" width="11.28515625" bestFit="1" customWidth="1"/>
    <col min="7692" max="7692" width="3.42578125" bestFit="1" customWidth="1"/>
    <col min="7693" max="7693" width="3.42578125" customWidth="1"/>
    <col min="7694" max="7699" width="9" customWidth="1"/>
    <col min="7937" max="7937" width="3.85546875" customWidth="1"/>
    <col min="7938" max="7938" width="17.28515625" bestFit="1" customWidth="1"/>
    <col min="7939" max="7939" width="14.42578125" bestFit="1" customWidth="1"/>
    <col min="7940" max="7940" width="13.5703125" bestFit="1" customWidth="1"/>
    <col min="7941" max="7941" width="11.7109375" customWidth="1"/>
    <col min="7942" max="7942" width="10.42578125" customWidth="1"/>
    <col min="7943" max="7943" width="4.5703125" customWidth="1"/>
    <col min="7944" max="7946" width="0" hidden="1" customWidth="1"/>
    <col min="7947" max="7947" width="11.28515625" bestFit="1" customWidth="1"/>
    <col min="7948" max="7948" width="3.42578125" bestFit="1" customWidth="1"/>
    <col min="7949" max="7949" width="3.42578125" customWidth="1"/>
    <col min="7950" max="7955" width="9" customWidth="1"/>
    <col min="8193" max="8193" width="3.85546875" customWidth="1"/>
    <col min="8194" max="8194" width="17.28515625" bestFit="1" customWidth="1"/>
    <col min="8195" max="8195" width="14.42578125" bestFit="1" customWidth="1"/>
    <col min="8196" max="8196" width="13.5703125" bestFit="1" customWidth="1"/>
    <col min="8197" max="8197" width="11.7109375" customWidth="1"/>
    <col min="8198" max="8198" width="10.42578125" customWidth="1"/>
    <col min="8199" max="8199" width="4.5703125" customWidth="1"/>
    <col min="8200" max="8202" width="0" hidden="1" customWidth="1"/>
    <col min="8203" max="8203" width="11.28515625" bestFit="1" customWidth="1"/>
    <col min="8204" max="8204" width="3.42578125" bestFit="1" customWidth="1"/>
    <col min="8205" max="8205" width="3.42578125" customWidth="1"/>
    <col min="8206" max="8211" width="9" customWidth="1"/>
    <col min="8449" max="8449" width="3.85546875" customWidth="1"/>
    <col min="8450" max="8450" width="17.28515625" bestFit="1" customWidth="1"/>
    <col min="8451" max="8451" width="14.42578125" bestFit="1" customWidth="1"/>
    <col min="8452" max="8452" width="13.5703125" bestFit="1" customWidth="1"/>
    <col min="8453" max="8453" width="11.7109375" customWidth="1"/>
    <col min="8454" max="8454" width="10.42578125" customWidth="1"/>
    <col min="8455" max="8455" width="4.5703125" customWidth="1"/>
    <col min="8456" max="8458" width="0" hidden="1" customWidth="1"/>
    <col min="8459" max="8459" width="11.28515625" bestFit="1" customWidth="1"/>
    <col min="8460" max="8460" width="3.42578125" bestFit="1" customWidth="1"/>
    <col min="8461" max="8461" width="3.42578125" customWidth="1"/>
    <col min="8462" max="8467" width="9" customWidth="1"/>
    <col min="8705" max="8705" width="3.85546875" customWidth="1"/>
    <col min="8706" max="8706" width="17.28515625" bestFit="1" customWidth="1"/>
    <col min="8707" max="8707" width="14.42578125" bestFit="1" customWidth="1"/>
    <col min="8708" max="8708" width="13.5703125" bestFit="1" customWidth="1"/>
    <col min="8709" max="8709" width="11.7109375" customWidth="1"/>
    <col min="8710" max="8710" width="10.42578125" customWidth="1"/>
    <col min="8711" max="8711" width="4.5703125" customWidth="1"/>
    <col min="8712" max="8714" width="0" hidden="1" customWidth="1"/>
    <col min="8715" max="8715" width="11.28515625" bestFit="1" customWidth="1"/>
    <col min="8716" max="8716" width="3.42578125" bestFit="1" customWidth="1"/>
    <col min="8717" max="8717" width="3.42578125" customWidth="1"/>
    <col min="8718" max="8723" width="9" customWidth="1"/>
    <col min="8961" max="8961" width="3.85546875" customWidth="1"/>
    <col min="8962" max="8962" width="17.28515625" bestFit="1" customWidth="1"/>
    <col min="8963" max="8963" width="14.42578125" bestFit="1" customWidth="1"/>
    <col min="8964" max="8964" width="13.5703125" bestFit="1" customWidth="1"/>
    <col min="8965" max="8965" width="11.7109375" customWidth="1"/>
    <col min="8966" max="8966" width="10.42578125" customWidth="1"/>
    <col min="8967" max="8967" width="4.5703125" customWidth="1"/>
    <col min="8968" max="8970" width="0" hidden="1" customWidth="1"/>
    <col min="8971" max="8971" width="11.28515625" bestFit="1" customWidth="1"/>
    <col min="8972" max="8972" width="3.42578125" bestFit="1" customWidth="1"/>
    <col min="8973" max="8973" width="3.42578125" customWidth="1"/>
    <col min="8974" max="8979" width="9" customWidth="1"/>
    <col min="9217" max="9217" width="3.85546875" customWidth="1"/>
    <col min="9218" max="9218" width="17.28515625" bestFit="1" customWidth="1"/>
    <col min="9219" max="9219" width="14.42578125" bestFit="1" customWidth="1"/>
    <col min="9220" max="9220" width="13.5703125" bestFit="1" customWidth="1"/>
    <col min="9221" max="9221" width="11.7109375" customWidth="1"/>
    <col min="9222" max="9222" width="10.42578125" customWidth="1"/>
    <col min="9223" max="9223" width="4.5703125" customWidth="1"/>
    <col min="9224" max="9226" width="0" hidden="1" customWidth="1"/>
    <col min="9227" max="9227" width="11.28515625" bestFit="1" customWidth="1"/>
    <col min="9228" max="9228" width="3.42578125" bestFit="1" customWidth="1"/>
    <col min="9229" max="9229" width="3.42578125" customWidth="1"/>
    <col min="9230" max="9235" width="9" customWidth="1"/>
    <col min="9473" max="9473" width="3.85546875" customWidth="1"/>
    <col min="9474" max="9474" width="17.28515625" bestFit="1" customWidth="1"/>
    <col min="9475" max="9475" width="14.42578125" bestFit="1" customWidth="1"/>
    <col min="9476" max="9476" width="13.5703125" bestFit="1" customWidth="1"/>
    <col min="9477" max="9477" width="11.7109375" customWidth="1"/>
    <col min="9478" max="9478" width="10.42578125" customWidth="1"/>
    <col min="9479" max="9479" width="4.5703125" customWidth="1"/>
    <col min="9480" max="9482" width="0" hidden="1" customWidth="1"/>
    <col min="9483" max="9483" width="11.28515625" bestFit="1" customWidth="1"/>
    <col min="9484" max="9484" width="3.42578125" bestFit="1" customWidth="1"/>
    <col min="9485" max="9485" width="3.42578125" customWidth="1"/>
    <col min="9486" max="9491" width="9" customWidth="1"/>
    <col min="9729" max="9729" width="3.85546875" customWidth="1"/>
    <col min="9730" max="9730" width="17.28515625" bestFit="1" customWidth="1"/>
    <col min="9731" max="9731" width="14.42578125" bestFit="1" customWidth="1"/>
    <col min="9732" max="9732" width="13.5703125" bestFit="1" customWidth="1"/>
    <col min="9733" max="9733" width="11.7109375" customWidth="1"/>
    <col min="9734" max="9734" width="10.42578125" customWidth="1"/>
    <col min="9735" max="9735" width="4.5703125" customWidth="1"/>
    <col min="9736" max="9738" width="0" hidden="1" customWidth="1"/>
    <col min="9739" max="9739" width="11.28515625" bestFit="1" customWidth="1"/>
    <col min="9740" max="9740" width="3.42578125" bestFit="1" customWidth="1"/>
    <col min="9741" max="9741" width="3.42578125" customWidth="1"/>
    <col min="9742" max="9747" width="9" customWidth="1"/>
    <col min="9985" max="9985" width="3.85546875" customWidth="1"/>
    <col min="9986" max="9986" width="17.28515625" bestFit="1" customWidth="1"/>
    <col min="9987" max="9987" width="14.42578125" bestFit="1" customWidth="1"/>
    <col min="9988" max="9988" width="13.5703125" bestFit="1" customWidth="1"/>
    <col min="9989" max="9989" width="11.7109375" customWidth="1"/>
    <col min="9990" max="9990" width="10.42578125" customWidth="1"/>
    <col min="9991" max="9991" width="4.5703125" customWidth="1"/>
    <col min="9992" max="9994" width="0" hidden="1" customWidth="1"/>
    <col min="9995" max="9995" width="11.28515625" bestFit="1" customWidth="1"/>
    <col min="9996" max="9996" width="3.42578125" bestFit="1" customWidth="1"/>
    <col min="9997" max="9997" width="3.42578125" customWidth="1"/>
    <col min="9998" max="10003" width="9" customWidth="1"/>
    <col min="10241" max="10241" width="3.85546875" customWidth="1"/>
    <col min="10242" max="10242" width="17.28515625" bestFit="1" customWidth="1"/>
    <col min="10243" max="10243" width="14.42578125" bestFit="1" customWidth="1"/>
    <col min="10244" max="10244" width="13.5703125" bestFit="1" customWidth="1"/>
    <col min="10245" max="10245" width="11.7109375" customWidth="1"/>
    <col min="10246" max="10246" width="10.42578125" customWidth="1"/>
    <col min="10247" max="10247" width="4.5703125" customWidth="1"/>
    <col min="10248" max="10250" width="0" hidden="1" customWidth="1"/>
    <col min="10251" max="10251" width="11.28515625" bestFit="1" customWidth="1"/>
    <col min="10252" max="10252" width="3.42578125" bestFit="1" customWidth="1"/>
    <col min="10253" max="10253" width="3.42578125" customWidth="1"/>
    <col min="10254" max="10259" width="9" customWidth="1"/>
    <col min="10497" max="10497" width="3.85546875" customWidth="1"/>
    <col min="10498" max="10498" width="17.28515625" bestFit="1" customWidth="1"/>
    <col min="10499" max="10499" width="14.42578125" bestFit="1" customWidth="1"/>
    <col min="10500" max="10500" width="13.5703125" bestFit="1" customWidth="1"/>
    <col min="10501" max="10501" width="11.7109375" customWidth="1"/>
    <col min="10502" max="10502" width="10.42578125" customWidth="1"/>
    <col min="10503" max="10503" width="4.5703125" customWidth="1"/>
    <col min="10504" max="10506" width="0" hidden="1" customWidth="1"/>
    <col min="10507" max="10507" width="11.28515625" bestFit="1" customWidth="1"/>
    <col min="10508" max="10508" width="3.42578125" bestFit="1" customWidth="1"/>
    <col min="10509" max="10509" width="3.42578125" customWidth="1"/>
    <col min="10510" max="10515" width="9" customWidth="1"/>
    <col min="10753" max="10753" width="3.85546875" customWidth="1"/>
    <col min="10754" max="10754" width="17.28515625" bestFit="1" customWidth="1"/>
    <col min="10755" max="10755" width="14.42578125" bestFit="1" customWidth="1"/>
    <col min="10756" max="10756" width="13.5703125" bestFit="1" customWidth="1"/>
    <col min="10757" max="10757" width="11.7109375" customWidth="1"/>
    <col min="10758" max="10758" width="10.42578125" customWidth="1"/>
    <col min="10759" max="10759" width="4.5703125" customWidth="1"/>
    <col min="10760" max="10762" width="0" hidden="1" customWidth="1"/>
    <col min="10763" max="10763" width="11.28515625" bestFit="1" customWidth="1"/>
    <col min="10764" max="10764" width="3.42578125" bestFit="1" customWidth="1"/>
    <col min="10765" max="10765" width="3.42578125" customWidth="1"/>
    <col min="10766" max="10771" width="9" customWidth="1"/>
    <col min="11009" max="11009" width="3.85546875" customWidth="1"/>
    <col min="11010" max="11010" width="17.28515625" bestFit="1" customWidth="1"/>
    <col min="11011" max="11011" width="14.42578125" bestFit="1" customWidth="1"/>
    <col min="11012" max="11012" width="13.5703125" bestFit="1" customWidth="1"/>
    <col min="11013" max="11013" width="11.7109375" customWidth="1"/>
    <col min="11014" max="11014" width="10.42578125" customWidth="1"/>
    <col min="11015" max="11015" width="4.5703125" customWidth="1"/>
    <col min="11016" max="11018" width="0" hidden="1" customWidth="1"/>
    <col min="11019" max="11019" width="11.28515625" bestFit="1" customWidth="1"/>
    <col min="11020" max="11020" width="3.42578125" bestFit="1" customWidth="1"/>
    <col min="11021" max="11021" width="3.42578125" customWidth="1"/>
    <col min="11022" max="11027" width="9" customWidth="1"/>
    <col min="11265" max="11265" width="3.85546875" customWidth="1"/>
    <col min="11266" max="11266" width="17.28515625" bestFit="1" customWidth="1"/>
    <col min="11267" max="11267" width="14.42578125" bestFit="1" customWidth="1"/>
    <col min="11268" max="11268" width="13.5703125" bestFit="1" customWidth="1"/>
    <col min="11269" max="11269" width="11.7109375" customWidth="1"/>
    <col min="11270" max="11270" width="10.42578125" customWidth="1"/>
    <col min="11271" max="11271" width="4.5703125" customWidth="1"/>
    <col min="11272" max="11274" width="0" hidden="1" customWidth="1"/>
    <col min="11275" max="11275" width="11.28515625" bestFit="1" customWidth="1"/>
    <col min="11276" max="11276" width="3.42578125" bestFit="1" customWidth="1"/>
    <col min="11277" max="11277" width="3.42578125" customWidth="1"/>
    <col min="11278" max="11283" width="9" customWidth="1"/>
    <col min="11521" max="11521" width="3.85546875" customWidth="1"/>
    <col min="11522" max="11522" width="17.28515625" bestFit="1" customWidth="1"/>
    <col min="11523" max="11523" width="14.42578125" bestFit="1" customWidth="1"/>
    <col min="11524" max="11524" width="13.5703125" bestFit="1" customWidth="1"/>
    <col min="11525" max="11525" width="11.7109375" customWidth="1"/>
    <col min="11526" max="11526" width="10.42578125" customWidth="1"/>
    <col min="11527" max="11527" width="4.5703125" customWidth="1"/>
    <col min="11528" max="11530" width="0" hidden="1" customWidth="1"/>
    <col min="11531" max="11531" width="11.28515625" bestFit="1" customWidth="1"/>
    <col min="11532" max="11532" width="3.42578125" bestFit="1" customWidth="1"/>
    <col min="11533" max="11533" width="3.42578125" customWidth="1"/>
    <col min="11534" max="11539" width="9" customWidth="1"/>
    <col min="11777" max="11777" width="3.85546875" customWidth="1"/>
    <col min="11778" max="11778" width="17.28515625" bestFit="1" customWidth="1"/>
    <col min="11779" max="11779" width="14.42578125" bestFit="1" customWidth="1"/>
    <col min="11780" max="11780" width="13.5703125" bestFit="1" customWidth="1"/>
    <col min="11781" max="11781" width="11.7109375" customWidth="1"/>
    <col min="11782" max="11782" width="10.42578125" customWidth="1"/>
    <col min="11783" max="11783" width="4.5703125" customWidth="1"/>
    <col min="11784" max="11786" width="0" hidden="1" customWidth="1"/>
    <col min="11787" max="11787" width="11.28515625" bestFit="1" customWidth="1"/>
    <col min="11788" max="11788" width="3.42578125" bestFit="1" customWidth="1"/>
    <col min="11789" max="11789" width="3.42578125" customWidth="1"/>
    <col min="11790" max="11795" width="9" customWidth="1"/>
    <col min="12033" max="12033" width="3.85546875" customWidth="1"/>
    <col min="12034" max="12034" width="17.28515625" bestFit="1" customWidth="1"/>
    <col min="12035" max="12035" width="14.42578125" bestFit="1" customWidth="1"/>
    <col min="12036" max="12036" width="13.5703125" bestFit="1" customWidth="1"/>
    <col min="12037" max="12037" width="11.7109375" customWidth="1"/>
    <col min="12038" max="12038" width="10.42578125" customWidth="1"/>
    <col min="12039" max="12039" width="4.5703125" customWidth="1"/>
    <col min="12040" max="12042" width="0" hidden="1" customWidth="1"/>
    <col min="12043" max="12043" width="11.28515625" bestFit="1" customWidth="1"/>
    <col min="12044" max="12044" width="3.42578125" bestFit="1" customWidth="1"/>
    <col min="12045" max="12045" width="3.42578125" customWidth="1"/>
    <col min="12046" max="12051" width="9" customWidth="1"/>
    <col min="12289" max="12289" width="3.85546875" customWidth="1"/>
    <col min="12290" max="12290" width="17.28515625" bestFit="1" customWidth="1"/>
    <col min="12291" max="12291" width="14.42578125" bestFit="1" customWidth="1"/>
    <col min="12292" max="12292" width="13.5703125" bestFit="1" customWidth="1"/>
    <col min="12293" max="12293" width="11.7109375" customWidth="1"/>
    <col min="12294" max="12294" width="10.42578125" customWidth="1"/>
    <col min="12295" max="12295" width="4.5703125" customWidth="1"/>
    <col min="12296" max="12298" width="0" hidden="1" customWidth="1"/>
    <col min="12299" max="12299" width="11.28515625" bestFit="1" customWidth="1"/>
    <col min="12300" max="12300" width="3.42578125" bestFit="1" customWidth="1"/>
    <col min="12301" max="12301" width="3.42578125" customWidth="1"/>
    <col min="12302" max="12307" width="9" customWidth="1"/>
    <col min="12545" max="12545" width="3.85546875" customWidth="1"/>
    <col min="12546" max="12546" width="17.28515625" bestFit="1" customWidth="1"/>
    <col min="12547" max="12547" width="14.42578125" bestFit="1" customWidth="1"/>
    <col min="12548" max="12548" width="13.5703125" bestFit="1" customWidth="1"/>
    <col min="12549" max="12549" width="11.7109375" customWidth="1"/>
    <col min="12550" max="12550" width="10.42578125" customWidth="1"/>
    <col min="12551" max="12551" width="4.5703125" customWidth="1"/>
    <col min="12552" max="12554" width="0" hidden="1" customWidth="1"/>
    <col min="12555" max="12555" width="11.28515625" bestFit="1" customWidth="1"/>
    <col min="12556" max="12556" width="3.42578125" bestFit="1" customWidth="1"/>
    <col min="12557" max="12557" width="3.42578125" customWidth="1"/>
    <col min="12558" max="12563" width="9" customWidth="1"/>
    <col min="12801" max="12801" width="3.85546875" customWidth="1"/>
    <col min="12802" max="12802" width="17.28515625" bestFit="1" customWidth="1"/>
    <col min="12803" max="12803" width="14.42578125" bestFit="1" customWidth="1"/>
    <col min="12804" max="12804" width="13.5703125" bestFit="1" customWidth="1"/>
    <col min="12805" max="12805" width="11.7109375" customWidth="1"/>
    <col min="12806" max="12806" width="10.42578125" customWidth="1"/>
    <col min="12807" max="12807" width="4.5703125" customWidth="1"/>
    <col min="12808" max="12810" width="0" hidden="1" customWidth="1"/>
    <col min="12811" max="12811" width="11.28515625" bestFit="1" customWidth="1"/>
    <col min="12812" max="12812" width="3.42578125" bestFit="1" customWidth="1"/>
    <col min="12813" max="12813" width="3.42578125" customWidth="1"/>
    <col min="12814" max="12819" width="9" customWidth="1"/>
    <col min="13057" max="13057" width="3.85546875" customWidth="1"/>
    <col min="13058" max="13058" width="17.28515625" bestFit="1" customWidth="1"/>
    <col min="13059" max="13059" width="14.42578125" bestFit="1" customWidth="1"/>
    <col min="13060" max="13060" width="13.5703125" bestFit="1" customWidth="1"/>
    <col min="13061" max="13061" width="11.7109375" customWidth="1"/>
    <col min="13062" max="13062" width="10.42578125" customWidth="1"/>
    <col min="13063" max="13063" width="4.5703125" customWidth="1"/>
    <col min="13064" max="13066" width="0" hidden="1" customWidth="1"/>
    <col min="13067" max="13067" width="11.28515625" bestFit="1" customWidth="1"/>
    <col min="13068" max="13068" width="3.42578125" bestFit="1" customWidth="1"/>
    <col min="13069" max="13069" width="3.42578125" customWidth="1"/>
    <col min="13070" max="13075" width="9" customWidth="1"/>
    <col min="13313" max="13313" width="3.85546875" customWidth="1"/>
    <col min="13314" max="13314" width="17.28515625" bestFit="1" customWidth="1"/>
    <col min="13315" max="13315" width="14.42578125" bestFit="1" customWidth="1"/>
    <col min="13316" max="13316" width="13.5703125" bestFit="1" customWidth="1"/>
    <col min="13317" max="13317" width="11.7109375" customWidth="1"/>
    <col min="13318" max="13318" width="10.42578125" customWidth="1"/>
    <col min="13319" max="13319" width="4.5703125" customWidth="1"/>
    <col min="13320" max="13322" width="0" hidden="1" customWidth="1"/>
    <col min="13323" max="13323" width="11.28515625" bestFit="1" customWidth="1"/>
    <col min="13324" max="13324" width="3.42578125" bestFit="1" customWidth="1"/>
    <col min="13325" max="13325" width="3.42578125" customWidth="1"/>
    <col min="13326" max="13331" width="9" customWidth="1"/>
    <col min="13569" max="13569" width="3.85546875" customWidth="1"/>
    <col min="13570" max="13570" width="17.28515625" bestFit="1" customWidth="1"/>
    <col min="13571" max="13571" width="14.42578125" bestFit="1" customWidth="1"/>
    <col min="13572" max="13572" width="13.5703125" bestFit="1" customWidth="1"/>
    <col min="13573" max="13573" width="11.7109375" customWidth="1"/>
    <col min="13574" max="13574" width="10.42578125" customWidth="1"/>
    <col min="13575" max="13575" width="4.5703125" customWidth="1"/>
    <col min="13576" max="13578" width="0" hidden="1" customWidth="1"/>
    <col min="13579" max="13579" width="11.28515625" bestFit="1" customWidth="1"/>
    <col min="13580" max="13580" width="3.42578125" bestFit="1" customWidth="1"/>
    <col min="13581" max="13581" width="3.42578125" customWidth="1"/>
    <col min="13582" max="13587" width="9" customWidth="1"/>
    <col min="13825" max="13825" width="3.85546875" customWidth="1"/>
    <col min="13826" max="13826" width="17.28515625" bestFit="1" customWidth="1"/>
    <col min="13827" max="13827" width="14.42578125" bestFit="1" customWidth="1"/>
    <col min="13828" max="13828" width="13.5703125" bestFit="1" customWidth="1"/>
    <col min="13829" max="13829" width="11.7109375" customWidth="1"/>
    <col min="13830" max="13830" width="10.42578125" customWidth="1"/>
    <col min="13831" max="13831" width="4.5703125" customWidth="1"/>
    <col min="13832" max="13834" width="0" hidden="1" customWidth="1"/>
    <col min="13835" max="13835" width="11.28515625" bestFit="1" customWidth="1"/>
    <col min="13836" max="13836" width="3.42578125" bestFit="1" customWidth="1"/>
    <col min="13837" max="13837" width="3.42578125" customWidth="1"/>
    <col min="13838" max="13843" width="9" customWidth="1"/>
    <col min="14081" max="14081" width="3.85546875" customWidth="1"/>
    <col min="14082" max="14082" width="17.28515625" bestFit="1" customWidth="1"/>
    <col min="14083" max="14083" width="14.42578125" bestFit="1" customWidth="1"/>
    <col min="14084" max="14084" width="13.5703125" bestFit="1" customWidth="1"/>
    <col min="14085" max="14085" width="11.7109375" customWidth="1"/>
    <col min="14086" max="14086" width="10.42578125" customWidth="1"/>
    <col min="14087" max="14087" width="4.5703125" customWidth="1"/>
    <col min="14088" max="14090" width="0" hidden="1" customWidth="1"/>
    <col min="14091" max="14091" width="11.28515625" bestFit="1" customWidth="1"/>
    <col min="14092" max="14092" width="3.42578125" bestFit="1" customWidth="1"/>
    <col min="14093" max="14093" width="3.42578125" customWidth="1"/>
    <col min="14094" max="14099" width="9" customWidth="1"/>
    <col min="14337" max="14337" width="3.85546875" customWidth="1"/>
    <col min="14338" max="14338" width="17.28515625" bestFit="1" customWidth="1"/>
    <col min="14339" max="14339" width="14.42578125" bestFit="1" customWidth="1"/>
    <col min="14340" max="14340" width="13.5703125" bestFit="1" customWidth="1"/>
    <col min="14341" max="14341" width="11.7109375" customWidth="1"/>
    <col min="14342" max="14342" width="10.42578125" customWidth="1"/>
    <col min="14343" max="14343" width="4.5703125" customWidth="1"/>
    <col min="14344" max="14346" width="0" hidden="1" customWidth="1"/>
    <col min="14347" max="14347" width="11.28515625" bestFit="1" customWidth="1"/>
    <col min="14348" max="14348" width="3.42578125" bestFit="1" customWidth="1"/>
    <col min="14349" max="14349" width="3.42578125" customWidth="1"/>
    <col min="14350" max="14355" width="9" customWidth="1"/>
    <col min="14593" max="14593" width="3.85546875" customWidth="1"/>
    <col min="14594" max="14594" width="17.28515625" bestFit="1" customWidth="1"/>
    <col min="14595" max="14595" width="14.42578125" bestFit="1" customWidth="1"/>
    <col min="14596" max="14596" width="13.5703125" bestFit="1" customWidth="1"/>
    <col min="14597" max="14597" width="11.7109375" customWidth="1"/>
    <col min="14598" max="14598" width="10.42578125" customWidth="1"/>
    <col min="14599" max="14599" width="4.5703125" customWidth="1"/>
    <col min="14600" max="14602" width="0" hidden="1" customWidth="1"/>
    <col min="14603" max="14603" width="11.28515625" bestFit="1" customWidth="1"/>
    <col min="14604" max="14604" width="3.42578125" bestFit="1" customWidth="1"/>
    <col min="14605" max="14605" width="3.42578125" customWidth="1"/>
    <col min="14606" max="14611" width="9" customWidth="1"/>
    <col min="14849" max="14849" width="3.85546875" customWidth="1"/>
    <col min="14850" max="14850" width="17.28515625" bestFit="1" customWidth="1"/>
    <col min="14851" max="14851" width="14.42578125" bestFit="1" customWidth="1"/>
    <col min="14852" max="14852" width="13.5703125" bestFit="1" customWidth="1"/>
    <col min="14853" max="14853" width="11.7109375" customWidth="1"/>
    <col min="14854" max="14854" width="10.42578125" customWidth="1"/>
    <col min="14855" max="14855" width="4.5703125" customWidth="1"/>
    <col min="14856" max="14858" width="0" hidden="1" customWidth="1"/>
    <col min="14859" max="14859" width="11.28515625" bestFit="1" customWidth="1"/>
    <col min="14860" max="14860" width="3.42578125" bestFit="1" customWidth="1"/>
    <col min="14861" max="14861" width="3.42578125" customWidth="1"/>
    <col min="14862" max="14867" width="9" customWidth="1"/>
    <col min="15105" max="15105" width="3.85546875" customWidth="1"/>
    <col min="15106" max="15106" width="17.28515625" bestFit="1" customWidth="1"/>
    <col min="15107" max="15107" width="14.42578125" bestFit="1" customWidth="1"/>
    <col min="15108" max="15108" width="13.5703125" bestFit="1" customWidth="1"/>
    <col min="15109" max="15109" width="11.7109375" customWidth="1"/>
    <col min="15110" max="15110" width="10.42578125" customWidth="1"/>
    <col min="15111" max="15111" width="4.5703125" customWidth="1"/>
    <col min="15112" max="15114" width="0" hidden="1" customWidth="1"/>
    <col min="15115" max="15115" width="11.28515625" bestFit="1" customWidth="1"/>
    <col min="15116" max="15116" width="3.42578125" bestFit="1" customWidth="1"/>
    <col min="15117" max="15117" width="3.42578125" customWidth="1"/>
    <col min="15118" max="15123" width="9" customWidth="1"/>
    <col min="15361" max="15361" width="3.85546875" customWidth="1"/>
    <col min="15362" max="15362" width="17.28515625" bestFit="1" customWidth="1"/>
    <col min="15363" max="15363" width="14.42578125" bestFit="1" customWidth="1"/>
    <col min="15364" max="15364" width="13.5703125" bestFit="1" customWidth="1"/>
    <col min="15365" max="15365" width="11.7109375" customWidth="1"/>
    <col min="15366" max="15366" width="10.42578125" customWidth="1"/>
    <col min="15367" max="15367" width="4.5703125" customWidth="1"/>
    <col min="15368" max="15370" width="0" hidden="1" customWidth="1"/>
    <col min="15371" max="15371" width="11.28515625" bestFit="1" customWidth="1"/>
    <col min="15372" max="15372" width="3.42578125" bestFit="1" customWidth="1"/>
    <col min="15373" max="15373" width="3.42578125" customWidth="1"/>
    <col min="15374" max="15379" width="9" customWidth="1"/>
    <col min="15617" max="15617" width="3.85546875" customWidth="1"/>
    <col min="15618" max="15618" width="17.28515625" bestFit="1" customWidth="1"/>
    <col min="15619" max="15619" width="14.42578125" bestFit="1" customWidth="1"/>
    <col min="15620" max="15620" width="13.5703125" bestFit="1" customWidth="1"/>
    <col min="15621" max="15621" width="11.7109375" customWidth="1"/>
    <col min="15622" max="15622" width="10.42578125" customWidth="1"/>
    <col min="15623" max="15623" width="4.5703125" customWidth="1"/>
    <col min="15624" max="15626" width="0" hidden="1" customWidth="1"/>
    <col min="15627" max="15627" width="11.28515625" bestFit="1" customWidth="1"/>
    <col min="15628" max="15628" width="3.42578125" bestFit="1" customWidth="1"/>
    <col min="15629" max="15629" width="3.42578125" customWidth="1"/>
    <col min="15630" max="15635" width="9" customWidth="1"/>
    <col min="15873" max="15873" width="3.85546875" customWidth="1"/>
    <col min="15874" max="15874" width="17.28515625" bestFit="1" customWidth="1"/>
    <col min="15875" max="15875" width="14.42578125" bestFit="1" customWidth="1"/>
    <col min="15876" max="15876" width="13.5703125" bestFit="1" customWidth="1"/>
    <col min="15877" max="15877" width="11.7109375" customWidth="1"/>
    <col min="15878" max="15878" width="10.42578125" customWidth="1"/>
    <col min="15879" max="15879" width="4.5703125" customWidth="1"/>
    <col min="15880" max="15882" width="0" hidden="1" customWidth="1"/>
    <col min="15883" max="15883" width="11.28515625" bestFit="1" customWidth="1"/>
    <col min="15884" max="15884" width="3.42578125" bestFit="1" customWidth="1"/>
    <col min="15885" max="15885" width="3.42578125" customWidth="1"/>
    <col min="15886" max="15891" width="9" customWidth="1"/>
    <col min="16129" max="16129" width="3.85546875" customWidth="1"/>
    <col min="16130" max="16130" width="17.28515625" bestFit="1" customWidth="1"/>
    <col min="16131" max="16131" width="14.42578125" bestFit="1" customWidth="1"/>
    <col min="16132" max="16132" width="13.5703125" bestFit="1" customWidth="1"/>
    <col min="16133" max="16133" width="11.7109375" customWidth="1"/>
    <col min="16134" max="16134" width="10.42578125" customWidth="1"/>
    <col min="16135" max="16135" width="4.5703125" customWidth="1"/>
    <col min="16136" max="16138" width="0" hidden="1" customWidth="1"/>
    <col min="16139" max="16139" width="11.28515625" bestFit="1" customWidth="1"/>
    <col min="16140" max="16140" width="3.42578125" bestFit="1" customWidth="1"/>
    <col min="16141" max="16141" width="3.42578125" customWidth="1"/>
    <col min="16142" max="16147" width="9" customWidth="1"/>
  </cols>
  <sheetData>
    <row r="1" spans="1:16" ht="22.5" customHeight="1" thickBot="1" x14ac:dyDescent="0.3">
      <c r="A1" s="36"/>
      <c r="B1" s="36"/>
      <c r="C1" s="36"/>
      <c r="D1" s="36"/>
      <c r="E1" s="36"/>
      <c r="F1" s="36"/>
      <c r="G1" s="36"/>
      <c r="J1" s="36"/>
      <c r="K1" s="37"/>
      <c r="L1" s="36"/>
      <c r="N1" s="36"/>
      <c r="O1" s="36"/>
    </row>
    <row r="2" spans="1:16" ht="22.5" customHeight="1" thickBot="1" x14ac:dyDescent="0.3">
      <c r="A2" s="36"/>
      <c r="B2" s="69" t="s">
        <v>79</v>
      </c>
      <c r="C2" s="70"/>
      <c r="D2" s="39">
        <v>1080</v>
      </c>
      <c r="E2" s="36"/>
      <c r="F2" s="36"/>
      <c r="G2" s="71" t="s">
        <v>80</v>
      </c>
      <c r="J2" s="36"/>
      <c r="K2" s="65" t="s">
        <v>27</v>
      </c>
      <c r="L2" s="66"/>
      <c r="M2" s="40"/>
      <c r="N2" s="36"/>
      <c r="O2" s="36"/>
    </row>
    <row r="3" spans="1:16" ht="22.5" customHeight="1" thickBot="1" x14ac:dyDescent="0.3">
      <c r="A3" s="36"/>
      <c r="B3" s="74" t="s">
        <v>81</v>
      </c>
      <c r="C3" s="75"/>
      <c r="D3" s="41">
        <v>0.2</v>
      </c>
      <c r="E3" s="36"/>
      <c r="F3" s="36"/>
      <c r="G3" s="72"/>
      <c r="J3" s="36"/>
      <c r="K3" s="6" t="s">
        <v>5</v>
      </c>
      <c r="L3" s="7">
        <v>1</v>
      </c>
      <c r="M3" s="42"/>
      <c r="N3" s="36"/>
      <c r="O3" s="36"/>
    </row>
    <row r="4" spans="1:16" ht="22.5" customHeight="1" x14ac:dyDescent="0.25">
      <c r="A4" s="36"/>
      <c r="B4" s="36"/>
      <c r="C4" s="36"/>
      <c r="D4" s="36"/>
      <c r="E4" s="36"/>
      <c r="F4" s="36"/>
      <c r="G4" s="72"/>
      <c r="J4" s="36"/>
      <c r="K4" s="8" t="s">
        <v>6</v>
      </c>
      <c r="L4" s="9">
        <v>2</v>
      </c>
      <c r="M4" s="42"/>
      <c r="N4" s="36"/>
      <c r="O4" s="36"/>
      <c r="P4" s="43"/>
    </row>
    <row r="5" spans="1:16" ht="22.5" customHeight="1" thickBot="1" x14ac:dyDescent="0.3">
      <c r="A5" s="36"/>
      <c r="B5" s="36"/>
      <c r="C5" s="36"/>
      <c r="D5" s="36"/>
      <c r="E5" s="36"/>
      <c r="F5" s="36"/>
      <c r="G5" s="72"/>
      <c r="J5" s="36"/>
      <c r="K5" s="8" t="s">
        <v>7</v>
      </c>
      <c r="L5" s="9">
        <v>3</v>
      </c>
      <c r="M5" s="42"/>
      <c r="N5" s="36"/>
      <c r="O5" s="36"/>
    </row>
    <row r="6" spans="1:16" ht="28.5" customHeight="1" thickBot="1" x14ac:dyDescent="0.3">
      <c r="A6" s="36"/>
      <c r="B6" s="44" t="s">
        <v>82</v>
      </c>
      <c r="C6" s="45" t="s">
        <v>83</v>
      </c>
      <c r="D6" s="44" t="s">
        <v>84</v>
      </c>
      <c r="E6" s="44" t="s">
        <v>85</v>
      </c>
      <c r="F6" s="36"/>
      <c r="G6" s="73"/>
      <c r="J6" s="36"/>
      <c r="K6" s="8" t="s">
        <v>8</v>
      </c>
      <c r="L6" s="9">
        <v>4</v>
      </c>
      <c r="M6" s="42"/>
      <c r="N6" s="36"/>
      <c r="O6" s="36"/>
    </row>
    <row r="7" spans="1:16" ht="22.5" customHeight="1" x14ac:dyDescent="0.25">
      <c r="A7" s="36"/>
      <c r="B7" s="46" t="s">
        <v>77</v>
      </c>
      <c r="C7" s="47">
        <v>3</v>
      </c>
      <c r="D7" s="48" t="str">
        <f t="shared" ref="D7:D13" si="0">IF(C7&lt;&gt;"", VLOOKUP(ROUNDDOWN(C7,1),$B$22:$C$45,2), "")</f>
        <v>Woeful</v>
      </c>
      <c r="E7" s="49">
        <f>((EstimatedLevelStamina-3)^3)*(EstimatedLevelStamina-1)*Secondary</f>
        <v>0</v>
      </c>
      <c r="G7" s="50" t="s">
        <v>86</v>
      </c>
      <c r="H7" s="51" t="s">
        <v>86</v>
      </c>
      <c r="J7" s="36"/>
      <c r="K7" s="8" t="s">
        <v>9</v>
      </c>
      <c r="L7" s="9">
        <v>5</v>
      </c>
      <c r="M7" s="42"/>
      <c r="N7" s="52">
        <f>IF(StamInclude="Yes",((ROUNDDOWN(EstimatedLevelStamina,0)-3)^3)*(ROUNDDOWN(EstimatedLevelStamina,0)-1)*Secondary,E7)</f>
        <v>0</v>
      </c>
      <c r="O7" s="52">
        <f>IF(StamInclude="Yes",((ROUNDDOWN(EstimatedLevelStamina+1,0)-3)^3)*(ROUNDDOWN(EstimatedLevelStamina+1,0)-1)*Secondary,E7)</f>
        <v>0.60000000000000009</v>
      </c>
    </row>
    <row r="8" spans="1:16" ht="22.5" customHeight="1" x14ac:dyDescent="0.25">
      <c r="A8" s="36"/>
      <c r="B8" s="53" t="s">
        <v>26</v>
      </c>
      <c r="C8" s="54">
        <v>7.7</v>
      </c>
      <c r="D8" s="48" t="str">
        <f t="shared" si="0"/>
        <v>Respectable</v>
      </c>
      <c r="E8" s="49">
        <f>((EstimatedLevelBatting-3)^3)*(EstimatedLevelBatting-1)</f>
        <v>695.61410000000012</v>
      </c>
      <c r="G8" s="50"/>
      <c r="H8" s="51" t="s">
        <v>86</v>
      </c>
      <c r="J8" s="36"/>
      <c r="K8" s="8" t="s">
        <v>10</v>
      </c>
      <c r="L8" s="9">
        <v>6</v>
      </c>
      <c r="M8" s="42"/>
      <c r="N8" s="52">
        <f>IF(BatInclude="Yes",((ROUNDDOWN(EstimatedLevelBatting,0)-3)^3)*(ROUNDDOWN(EstimatedLevelBatting,0)-1),E8)</f>
        <v>384</v>
      </c>
      <c r="O8" s="52">
        <f>IF(BatInclude="Yes",((ROUNDDOWN(EstimatedLevelBatting+1,0)-3)^3)*(ROUNDDOWN(EstimatedLevelBatting+1,0)-1),E8)</f>
        <v>875</v>
      </c>
    </row>
    <row r="9" spans="1:16" ht="22.5" customHeight="1" x14ac:dyDescent="0.25">
      <c r="A9" s="36"/>
      <c r="B9" s="53" t="s">
        <v>28</v>
      </c>
      <c r="C9" s="54">
        <v>5.993581592464599</v>
      </c>
      <c r="D9" s="48" t="str">
        <f t="shared" si="0"/>
        <v>Mediocre</v>
      </c>
      <c r="E9" s="49">
        <f>((EstimatedLevelBowling-3)^3)*(EstimatedLevelBowling-1)</f>
        <v>133.96318038796903</v>
      </c>
      <c r="G9" s="50"/>
      <c r="H9" s="51" t="s">
        <v>86</v>
      </c>
      <c r="J9" s="36"/>
      <c r="K9" s="8" t="s">
        <v>11</v>
      </c>
      <c r="L9" s="9">
        <v>7</v>
      </c>
      <c r="M9" s="42"/>
      <c r="N9" s="52">
        <f>IF(BowlINclude="Yes",((ROUNDDOWN(EstimatedLevelBowling,0)-3)^3)*(ROUNDDOWN(EstimatedLevelBowling,0)-1),E9)</f>
        <v>32</v>
      </c>
      <c r="O9" s="52">
        <f>IF(BowlINclude="yes",((ROUNDDOWN(EstimatedLevelBowling+1,0)-3)^3)*(ROUNDDOWN(EstimatedLevelBowling+1,0)-1),E9)</f>
        <v>135</v>
      </c>
    </row>
    <row r="10" spans="1:16" ht="22.5" customHeight="1" x14ac:dyDescent="0.25">
      <c r="A10" s="36"/>
      <c r="B10" s="53" t="s">
        <v>74</v>
      </c>
      <c r="C10" s="54">
        <v>1</v>
      </c>
      <c r="D10" s="48" t="str">
        <f t="shared" si="0"/>
        <v>Worthless</v>
      </c>
      <c r="E10" s="49">
        <f>(((EstimatedLevelFielding-3)^3)*(EstimatedLevelFielding-1))*Secondary</f>
        <v>0</v>
      </c>
      <c r="G10" s="50"/>
      <c r="H10" s="51" t="s">
        <v>86</v>
      </c>
      <c r="J10" s="36"/>
      <c r="K10" s="8" t="s">
        <v>12</v>
      </c>
      <c r="L10" s="9">
        <v>8</v>
      </c>
      <c r="M10" s="42"/>
      <c r="N10" s="52">
        <f>IF(FieldInclude="Yes",((ROUNDDOWN(EstimatedLevelFielding,0)-3)^3)*(ROUNDDOWN(EstimatedLevelFielding,0)-1)*Secondary,E10)</f>
        <v>0</v>
      </c>
      <c r="O10" s="52">
        <f>IF(FieldInclude="Yes",((ROUNDDOWN(EstimatedLevelFielding+1,0)-3)^3)*(ROUNDDOWN(EstimatedLevelFielding+1,0)-1)*Secondary,E10)</f>
        <v>-0.2</v>
      </c>
    </row>
    <row r="11" spans="1:16" ht="22.5" customHeight="1" x14ac:dyDescent="0.25">
      <c r="A11" s="36"/>
      <c r="B11" s="53" t="s">
        <v>87</v>
      </c>
      <c r="C11" s="54">
        <v>1</v>
      </c>
      <c r="D11" s="48" t="str">
        <f t="shared" si="0"/>
        <v>Worthless</v>
      </c>
      <c r="E11" s="49">
        <f>((EstimatedLevelWicketKeeping-3)^3)*(EstimatedLevelWicketKeeping-1)</f>
        <v>0</v>
      </c>
      <c r="G11" s="50"/>
      <c r="H11" s="51" t="s">
        <v>86</v>
      </c>
      <c r="J11" s="36"/>
      <c r="K11" s="8" t="s">
        <v>13</v>
      </c>
      <c r="L11" s="9">
        <v>9</v>
      </c>
      <c r="M11" s="42"/>
      <c r="N11" s="52">
        <f>IF(WKInclude="Yes",((ROUNDDOWN(EstimatedLevelWicketKeeping,0)-3)^3)*(ROUNDDOWN(EstimatedLevelWicketKeeping,0)-1),E11)</f>
        <v>0</v>
      </c>
      <c r="O11" s="52">
        <f>IF(WKInclude="Yes",((ROUNDDOWN(EstimatedLevelWicketKeeping+1,0)-3)^3)*(ROUNDDOWN(EstimatedLevelWicketKeeping+1,0)-1),E11)</f>
        <v>-1</v>
      </c>
    </row>
    <row r="12" spans="1:16" ht="22.5" customHeight="1" x14ac:dyDescent="0.25">
      <c r="A12" s="36"/>
      <c r="B12" s="53" t="s">
        <v>30</v>
      </c>
      <c r="C12" s="54">
        <v>1</v>
      </c>
      <c r="D12" s="48" t="str">
        <f t="shared" si="0"/>
        <v>Worthless</v>
      </c>
      <c r="E12" s="49">
        <f>(((EstimatedLevelConcentration-3)^3)*(EstimatedLevelConcentration-1))*Secondary</f>
        <v>0</v>
      </c>
      <c r="G12" s="50"/>
      <c r="H12" s="51" t="s">
        <v>86</v>
      </c>
      <c r="J12" s="36"/>
      <c r="K12" s="8" t="s">
        <v>14</v>
      </c>
      <c r="L12" s="9">
        <v>10</v>
      </c>
      <c r="M12" s="42"/>
      <c r="N12" s="52">
        <f>IF(ConcInclude="Yes",((ROUNDDOWN(EstimatedLevelConcentration,0)-3)^3)*(ROUNDDOWN(EstimatedLevelConcentration,0)-1)*Secondary,E12)</f>
        <v>0</v>
      </c>
      <c r="O12" s="52">
        <f>IF(ConcInclude="Yes",((ROUNDDOWN(EstimatedLevelConcentration+1,0)-3)^3)*(ROUNDDOWN(EstimatedLevelConcentration+1,0)-1)*Secondary,E12)</f>
        <v>-0.2</v>
      </c>
    </row>
    <row r="13" spans="1:16" ht="22.5" customHeight="1" thickBot="1" x14ac:dyDescent="0.3">
      <c r="A13" s="36"/>
      <c r="B13" s="55" t="s">
        <v>29</v>
      </c>
      <c r="C13" s="56">
        <v>3.9</v>
      </c>
      <c r="D13" s="48" t="str">
        <f t="shared" si="0"/>
        <v>Woeful</v>
      </c>
      <c r="E13" s="57">
        <f>(((EstimatedLevelConsistency-3)^3)*(EstimatedLevelConsistency-1))*Secondary</f>
        <v>0.42281999999999986</v>
      </c>
      <c r="G13" s="50"/>
      <c r="H13" s="51" t="s">
        <v>86</v>
      </c>
      <c r="J13" s="36"/>
      <c r="K13" s="8" t="s">
        <v>15</v>
      </c>
      <c r="L13" s="9">
        <v>11</v>
      </c>
      <c r="M13" s="42"/>
      <c r="N13" s="52">
        <f>IF(ConsInclude="Yes",((ROUNDDOWN(EstimatedLevelConsistency,0)-3)^3)*(ROUNDDOWN(EstimatedLevelConsistency,0)-1)*Secondary,E13)</f>
        <v>0</v>
      </c>
      <c r="O13" s="52">
        <f>IF(ConsInclude="Yes",((ROUNDDOWN(EstimatedLevelConsistency+1,0)-3)^3)*(ROUNDDOWN(EstimatedLevelConsistency+1,0)-1)*Secondary,E13)</f>
        <v>0.60000000000000009</v>
      </c>
    </row>
    <row r="14" spans="1:16" ht="22.5" customHeight="1" thickBot="1" x14ac:dyDescent="0.3">
      <c r="A14" s="36"/>
      <c r="B14" s="36"/>
      <c r="C14" s="67" t="s">
        <v>88</v>
      </c>
      <c r="D14" s="68"/>
      <c r="E14" s="58">
        <f>SUM(E7:E13)+250</f>
        <v>1080.0001003879693</v>
      </c>
      <c r="F14" s="36"/>
      <c r="G14" s="51"/>
      <c r="H14" s="51"/>
      <c r="J14" s="36"/>
      <c r="K14" s="8" t="s">
        <v>16</v>
      </c>
      <c r="L14" s="9">
        <v>12</v>
      </c>
      <c r="M14" s="42"/>
      <c r="N14" s="59"/>
      <c r="O14" s="59"/>
    </row>
    <row r="15" spans="1:16" ht="22.5" customHeight="1" thickBot="1" x14ac:dyDescent="0.3">
      <c r="A15" s="36"/>
      <c r="B15" s="36"/>
      <c r="C15" s="67" t="s">
        <v>89</v>
      </c>
      <c r="D15" s="68"/>
      <c r="E15" s="58">
        <f>250+SUM(N7:N13)</f>
        <v>666</v>
      </c>
      <c r="F15" s="36"/>
      <c r="G15" s="51"/>
      <c r="J15" s="36"/>
      <c r="K15" s="8" t="s">
        <v>17</v>
      </c>
      <c r="L15" s="9">
        <v>13</v>
      </c>
      <c r="M15" s="42"/>
      <c r="N15" s="59"/>
      <c r="O15" s="59"/>
    </row>
    <row r="16" spans="1:16" ht="22.5" customHeight="1" thickBot="1" x14ac:dyDescent="0.3">
      <c r="A16" s="36"/>
      <c r="B16" s="36"/>
      <c r="C16" s="67" t="s">
        <v>90</v>
      </c>
      <c r="D16" s="68"/>
      <c r="E16" s="58">
        <f>250+SUM(O7:O13)</f>
        <v>1259.8</v>
      </c>
      <c r="F16" s="36"/>
      <c r="G16" s="51"/>
      <c r="J16" s="36"/>
      <c r="K16" s="8" t="s">
        <v>18</v>
      </c>
      <c r="L16" s="9">
        <v>14</v>
      </c>
      <c r="M16" s="42"/>
      <c r="N16" s="36"/>
      <c r="O16" s="36"/>
    </row>
    <row r="17" spans="1:15" ht="22.5" customHeight="1" x14ac:dyDescent="0.25">
      <c r="A17" s="36"/>
      <c r="B17" s="36"/>
      <c r="C17" s="36"/>
      <c r="D17" s="36"/>
      <c r="E17" s="36"/>
      <c r="F17" s="36"/>
      <c r="G17" s="51"/>
      <c r="J17" s="36"/>
      <c r="K17" s="8" t="s">
        <v>19</v>
      </c>
      <c r="L17" s="9">
        <v>15</v>
      </c>
      <c r="M17" s="42"/>
      <c r="N17" s="36"/>
      <c r="O17" s="36"/>
    </row>
    <row r="18" spans="1:15" ht="22.5" customHeight="1" x14ac:dyDescent="0.25">
      <c r="A18" s="36"/>
      <c r="B18" s="36"/>
      <c r="C18" s="36"/>
      <c r="D18" s="36"/>
      <c r="E18" s="36"/>
      <c r="F18" s="36"/>
      <c r="G18" s="36"/>
      <c r="J18" s="36"/>
      <c r="K18" s="8" t="s">
        <v>20</v>
      </c>
      <c r="L18" s="9">
        <v>16</v>
      </c>
      <c r="M18" s="42"/>
      <c r="N18" s="36"/>
      <c r="O18" s="36"/>
    </row>
    <row r="19" spans="1:15" ht="22.5" customHeight="1" x14ac:dyDescent="0.25">
      <c r="A19" s="36"/>
      <c r="B19" s="36"/>
      <c r="C19" s="36"/>
      <c r="D19" s="36"/>
      <c r="E19" s="36"/>
      <c r="F19" s="36"/>
      <c r="G19" s="36"/>
      <c r="J19" s="36"/>
      <c r="K19" s="8" t="s">
        <v>21</v>
      </c>
      <c r="L19" s="9">
        <v>17</v>
      </c>
      <c r="M19" s="42"/>
      <c r="N19" s="36"/>
      <c r="O19" s="36"/>
    </row>
    <row r="20" spans="1:15" ht="22.5" customHeight="1" x14ac:dyDescent="0.25">
      <c r="A20" s="36"/>
      <c r="B20" s="36"/>
      <c r="C20" s="36"/>
      <c r="D20" s="36"/>
      <c r="E20" s="36"/>
      <c r="F20" s="36"/>
      <c r="G20" s="36"/>
      <c r="J20" s="36"/>
      <c r="K20" s="8" t="s">
        <v>22</v>
      </c>
      <c r="L20" s="9">
        <v>18</v>
      </c>
      <c r="M20" s="42"/>
      <c r="N20" s="36"/>
      <c r="O20" s="36"/>
    </row>
    <row r="21" spans="1:15" ht="22.5" customHeight="1" x14ac:dyDescent="0.25">
      <c r="A21" s="36"/>
      <c r="B21" s="36"/>
      <c r="C21" s="36"/>
      <c r="D21" s="36"/>
      <c r="E21" s="36"/>
      <c r="F21" s="36"/>
      <c r="G21" s="36"/>
      <c r="J21" s="36"/>
      <c r="K21" s="8" t="s">
        <v>23</v>
      </c>
      <c r="L21" s="9">
        <v>19</v>
      </c>
      <c r="M21" s="42"/>
      <c r="N21" s="36"/>
      <c r="O21" s="36"/>
    </row>
    <row r="22" spans="1:15" ht="22.5" customHeight="1" x14ac:dyDescent="0.25">
      <c r="A22" s="36"/>
      <c r="B22" s="60">
        <v>1</v>
      </c>
      <c r="C22" s="61" t="s">
        <v>5</v>
      </c>
      <c r="D22" s="36"/>
      <c r="E22" s="36"/>
      <c r="F22" s="36"/>
      <c r="G22" s="36"/>
      <c r="J22" s="36"/>
      <c r="K22" s="8" t="s">
        <v>24</v>
      </c>
      <c r="L22" s="9">
        <v>20</v>
      </c>
      <c r="M22" s="42"/>
      <c r="N22" s="36"/>
      <c r="O22" s="36"/>
    </row>
    <row r="23" spans="1:15" ht="22.5" customHeight="1" x14ac:dyDescent="0.25">
      <c r="A23" s="36"/>
      <c r="B23" s="60">
        <v>2</v>
      </c>
      <c r="C23" s="61" t="s">
        <v>6</v>
      </c>
      <c r="D23" s="36"/>
      <c r="E23" s="36"/>
      <c r="F23" s="36"/>
      <c r="G23" s="36"/>
      <c r="J23" s="36"/>
      <c r="K23" s="37"/>
      <c r="L23" s="36"/>
      <c r="N23" s="36"/>
      <c r="O23" s="36"/>
    </row>
    <row r="24" spans="1:15" x14ac:dyDescent="0.25">
      <c r="A24" s="36"/>
      <c r="B24" s="60">
        <v>3</v>
      </c>
      <c r="C24" s="61" t="s">
        <v>7</v>
      </c>
      <c r="D24" s="36"/>
      <c r="E24" s="36"/>
      <c r="F24" s="36"/>
      <c r="G24" s="36"/>
      <c r="J24" s="36"/>
      <c r="K24" s="37"/>
      <c r="L24" s="36"/>
      <c r="N24" s="36"/>
      <c r="O24" s="36"/>
    </row>
    <row r="25" spans="1:15" x14ac:dyDescent="0.25">
      <c r="A25" s="36"/>
      <c r="B25" s="60">
        <v>4</v>
      </c>
      <c r="C25" s="61" t="s">
        <v>8</v>
      </c>
      <c r="D25" s="36"/>
      <c r="E25" s="36"/>
      <c r="F25" s="36"/>
      <c r="G25" s="36"/>
      <c r="J25" s="36"/>
      <c r="K25" s="37"/>
      <c r="L25" s="36"/>
      <c r="N25" s="36"/>
      <c r="O25" s="36"/>
    </row>
    <row r="26" spans="1:15" x14ac:dyDescent="0.25">
      <c r="A26" s="36"/>
      <c r="B26" s="60">
        <v>5</v>
      </c>
      <c r="C26" s="61" t="s">
        <v>9</v>
      </c>
      <c r="D26" s="36"/>
      <c r="E26" s="36"/>
      <c r="F26" s="36"/>
      <c r="G26" s="36"/>
      <c r="J26" s="36"/>
      <c r="K26" s="37"/>
      <c r="L26" s="36"/>
      <c r="N26" s="36"/>
      <c r="O26" s="36"/>
    </row>
    <row r="27" spans="1:15" x14ac:dyDescent="0.25">
      <c r="A27" s="36"/>
      <c r="B27" s="60">
        <v>6</v>
      </c>
      <c r="C27" s="61" t="s">
        <v>10</v>
      </c>
      <c r="D27" s="36"/>
      <c r="E27" s="36"/>
      <c r="F27" s="36"/>
      <c r="G27" s="36"/>
      <c r="J27" s="36"/>
      <c r="K27" s="37"/>
      <c r="L27" s="36"/>
      <c r="N27" s="36"/>
      <c r="O27" s="36"/>
    </row>
    <row r="28" spans="1:15" x14ac:dyDescent="0.25">
      <c r="A28" s="36"/>
      <c r="B28" s="60">
        <v>7</v>
      </c>
      <c r="C28" s="61" t="s">
        <v>11</v>
      </c>
      <c r="D28" s="36"/>
      <c r="E28" s="36"/>
      <c r="F28" s="36"/>
      <c r="G28" s="36"/>
      <c r="J28" s="36"/>
      <c r="K28" s="37"/>
      <c r="L28" s="36"/>
      <c r="N28" s="36"/>
      <c r="O28" s="36"/>
    </row>
    <row r="29" spans="1:15" x14ac:dyDescent="0.25">
      <c r="A29" s="36"/>
      <c r="B29" s="60">
        <v>8</v>
      </c>
      <c r="C29" s="61" t="s">
        <v>12</v>
      </c>
      <c r="D29" s="36"/>
      <c r="E29" s="36"/>
      <c r="F29" s="36"/>
      <c r="G29" s="36"/>
      <c r="J29" s="36"/>
      <c r="K29" s="37"/>
      <c r="L29" s="36"/>
      <c r="N29" s="36"/>
      <c r="O29" s="36"/>
    </row>
    <row r="30" spans="1:15" x14ac:dyDescent="0.25">
      <c r="A30" s="36"/>
      <c r="B30" s="60">
        <v>9</v>
      </c>
      <c r="C30" s="61" t="s">
        <v>13</v>
      </c>
      <c r="D30" s="36"/>
      <c r="E30" s="36"/>
      <c r="F30" s="36"/>
      <c r="G30" s="36"/>
      <c r="J30" s="36"/>
      <c r="K30" s="37"/>
      <c r="L30" s="36"/>
      <c r="N30" s="36"/>
      <c r="O30" s="36"/>
    </row>
    <row r="31" spans="1:15" x14ac:dyDescent="0.25">
      <c r="A31" s="36"/>
      <c r="B31" s="60">
        <v>10</v>
      </c>
      <c r="C31" s="61" t="s">
        <v>14</v>
      </c>
      <c r="D31" s="36"/>
      <c r="E31" s="36"/>
      <c r="F31" s="36"/>
      <c r="G31" s="36"/>
      <c r="J31" s="36"/>
      <c r="K31" s="37"/>
      <c r="L31" s="36"/>
      <c r="N31" s="36"/>
      <c r="O31" s="36"/>
    </row>
    <row r="32" spans="1:15" x14ac:dyDescent="0.25">
      <c r="A32" s="36"/>
      <c r="B32" s="60">
        <v>11</v>
      </c>
      <c r="C32" s="61" t="s">
        <v>15</v>
      </c>
      <c r="D32" s="36"/>
      <c r="E32" s="36"/>
      <c r="F32" s="36"/>
      <c r="G32" s="36"/>
      <c r="J32" s="36"/>
      <c r="K32" s="37"/>
      <c r="L32" s="36"/>
      <c r="N32" s="36"/>
      <c r="O32" s="36"/>
    </row>
    <row r="33" spans="1:15" x14ac:dyDescent="0.25">
      <c r="A33" s="36"/>
      <c r="B33" s="60">
        <v>12</v>
      </c>
      <c r="C33" s="61" t="s">
        <v>16</v>
      </c>
      <c r="D33" s="36"/>
      <c r="E33" s="36"/>
      <c r="F33" s="36"/>
      <c r="G33" s="36"/>
      <c r="J33" s="36"/>
      <c r="K33" s="37"/>
      <c r="L33" s="36"/>
      <c r="N33" s="36"/>
      <c r="O33" s="36"/>
    </row>
    <row r="34" spans="1:15" x14ac:dyDescent="0.25">
      <c r="A34" s="36"/>
      <c r="B34" s="60">
        <v>13</v>
      </c>
      <c r="C34" s="61" t="s">
        <v>17</v>
      </c>
      <c r="D34" s="36"/>
      <c r="E34" s="36"/>
      <c r="F34" s="36"/>
      <c r="G34" s="36"/>
      <c r="J34" s="36"/>
      <c r="K34" s="37"/>
      <c r="L34" s="36"/>
      <c r="N34" s="36"/>
      <c r="O34" s="36"/>
    </row>
    <row r="35" spans="1:15" x14ac:dyDescent="0.25">
      <c r="A35" s="36"/>
      <c r="B35" s="60">
        <v>14</v>
      </c>
      <c r="C35" s="61" t="s">
        <v>18</v>
      </c>
      <c r="D35" s="36"/>
      <c r="E35" s="36"/>
      <c r="F35" s="36"/>
      <c r="G35" s="36"/>
      <c r="J35" s="36"/>
      <c r="K35" s="37"/>
      <c r="L35" s="36"/>
      <c r="N35" s="36"/>
      <c r="O35" s="36"/>
    </row>
    <row r="36" spans="1:15" x14ac:dyDescent="0.25">
      <c r="B36" s="62">
        <v>15</v>
      </c>
      <c r="C36" s="63" t="s">
        <v>19</v>
      </c>
    </row>
    <row r="37" spans="1:15" x14ac:dyDescent="0.25">
      <c r="B37" s="62">
        <v>16</v>
      </c>
      <c r="C37" s="63" t="s">
        <v>20</v>
      </c>
    </row>
    <row r="38" spans="1:15" x14ac:dyDescent="0.25">
      <c r="B38" s="62">
        <v>17</v>
      </c>
      <c r="C38" s="63" t="s">
        <v>21</v>
      </c>
    </row>
    <row r="39" spans="1:15" x14ac:dyDescent="0.25">
      <c r="B39" s="62">
        <v>18</v>
      </c>
      <c r="C39" s="63" t="s">
        <v>22</v>
      </c>
    </row>
    <row r="40" spans="1:15" x14ac:dyDescent="0.25">
      <c r="B40" s="62">
        <v>19</v>
      </c>
      <c r="C40" s="63" t="s">
        <v>23</v>
      </c>
    </row>
    <row r="41" spans="1:15" x14ac:dyDescent="0.25">
      <c r="B41" s="62">
        <v>20</v>
      </c>
      <c r="C41" s="63" t="s">
        <v>24</v>
      </c>
    </row>
    <row r="42" spans="1:15" x14ac:dyDescent="0.25">
      <c r="B42" s="62">
        <v>21</v>
      </c>
      <c r="C42" s="63" t="s">
        <v>91</v>
      </c>
    </row>
    <row r="43" spans="1:15" x14ac:dyDescent="0.25">
      <c r="B43" s="62">
        <v>22</v>
      </c>
      <c r="C43" s="63" t="s">
        <v>92</v>
      </c>
    </row>
    <row r="44" spans="1:15" x14ac:dyDescent="0.25">
      <c r="B44" s="62">
        <v>23</v>
      </c>
      <c r="C44" s="63" t="s">
        <v>93</v>
      </c>
    </row>
    <row r="45" spans="1:15" x14ac:dyDescent="0.25">
      <c r="B45" s="62">
        <v>24</v>
      </c>
      <c r="C45" s="63" t="s">
        <v>94</v>
      </c>
    </row>
  </sheetData>
  <mergeCells count="7">
    <mergeCell ref="C16:D16"/>
    <mergeCell ref="B2:C2"/>
    <mergeCell ref="G2:G6"/>
    <mergeCell ref="K2:L2"/>
    <mergeCell ref="B3:C3"/>
    <mergeCell ref="C14:D14"/>
    <mergeCell ref="C15:D15"/>
  </mergeCells>
  <dataValidations count="1">
    <dataValidation type="decimal" allowBlank="1" showErrorMessage="1" errorTitle="Incorrect Value" error="Please select a numerical value between 1 and 20." promptTitle="Incorrect Value" prompt="Please select a numerical value between 1 and 20." sqref="C7:C13 IY7:IY13 SU7:SU13 ACQ7:ACQ13 AMM7:AMM13 AWI7:AWI13 BGE7:BGE13 BQA7:BQA13 BZW7:BZW13 CJS7:CJS13 CTO7:CTO13 DDK7:DDK13 DNG7:DNG13 DXC7:DXC13 EGY7:EGY13 EQU7:EQU13 FAQ7:FAQ13 FKM7:FKM13 FUI7:FUI13 GEE7:GEE13 GOA7:GOA13 GXW7:GXW13 HHS7:HHS13 HRO7:HRO13 IBK7:IBK13 ILG7:ILG13 IVC7:IVC13 JEY7:JEY13 JOU7:JOU13 JYQ7:JYQ13 KIM7:KIM13 KSI7:KSI13 LCE7:LCE13 LMA7:LMA13 LVW7:LVW13 MFS7:MFS13 MPO7:MPO13 MZK7:MZK13 NJG7:NJG13 NTC7:NTC13 OCY7:OCY13 OMU7:OMU13 OWQ7:OWQ13 PGM7:PGM13 PQI7:PQI13 QAE7:QAE13 QKA7:QKA13 QTW7:QTW13 RDS7:RDS13 RNO7:RNO13 RXK7:RXK13 SHG7:SHG13 SRC7:SRC13 TAY7:TAY13 TKU7:TKU13 TUQ7:TUQ13 UEM7:UEM13 UOI7:UOI13 UYE7:UYE13 VIA7:VIA13 VRW7:VRW13 WBS7:WBS13 WLO7:WLO13 WVK7:WVK13 C65543:C65549 IY65543:IY65549 SU65543:SU65549 ACQ65543:ACQ65549 AMM65543:AMM65549 AWI65543:AWI65549 BGE65543:BGE65549 BQA65543:BQA65549 BZW65543:BZW65549 CJS65543:CJS65549 CTO65543:CTO65549 DDK65543:DDK65549 DNG65543:DNG65549 DXC65543:DXC65549 EGY65543:EGY65549 EQU65543:EQU65549 FAQ65543:FAQ65549 FKM65543:FKM65549 FUI65543:FUI65549 GEE65543:GEE65549 GOA65543:GOA65549 GXW65543:GXW65549 HHS65543:HHS65549 HRO65543:HRO65549 IBK65543:IBK65549 ILG65543:ILG65549 IVC65543:IVC65549 JEY65543:JEY65549 JOU65543:JOU65549 JYQ65543:JYQ65549 KIM65543:KIM65549 KSI65543:KSI65549 LCE65543:LCE65549 LMA65543:LMA65549 LVW65543:LVW65549 MFS65543:MFS65549 MPO65543:MPO65549 MZK65543:MZK65549 NJG65543:NJG65549 NTC65543:NTC65549 OCY65543:OCY65549 OMU65543:OMU65549 OWQ65543:OWQ65549 PGM65543:PGM65549 PQI65543:PQI65549 QAE65543:QAE65549 QKA65543:QKA65549 QTW65543:QTW65549 RDS65543:RDS65549 RNO65543:RNO65549 RXK65543:RXK65549 SHG65543:SHG65549 SRC65543:SRC65549 TAY65543:TAY65549 TKU65543:TKU65549 TUQ65543:TUQ65549 UEM65543:UEM65549 UOI65543:UOI65549 UYE65543:UYE65549 VIA65543:VIA65549 VRW65543:VRW65549 WBS65543:WBS65549 WLO65543:WLO65549 WVK65543:WVK65549 C131079:C131085 IY131079:IY131085 SU131079:SU131085 ACQ131079:ACQ131085 AMM131079:AMM131085 AWI131079:AWI131085 BGE131079:BGE131085 BQA131079:BQA131085 BZW131079:BZW131085 CJS131079:CJS131085 CTO131079:CTO131085 DDK131079:DDK131085 DNG131079:DNG131085 DXC131079:DXC131085 EGY131079:EGY131085 EQU131079:EQU131085 FAQ131079:FAQ131085 FKM131079:FKM131085 FUI131079:FUI131085 GEE131079:GEE131085 GOA131079:GOA131085 GXW131079:GXW131085 HHS131079:HHS131085 HRO131079:HRO131085 IBK131079:IBK131085 ILG131079:ILG131085 IVC131079:IVC131085 JEY131079:JEY131085 JOU131079:JOU131085 JYQ131079:JYQ131085 KIM131079:KIM131085 KSI131079:KSI131085 LCE131079:LCE131085 LMA131079:LMA131085 LVW131079:LVW131085 MFS131079:MFS131085 MPO131079:MPO131085 MZK131079:MZK131085 NJG131079:NJG131085 NTC131079:NTC131085 OCY131079:OCY131085 OMU131079:OMU131085 OWQ131079:OWQ131085 PGM131079:PGM131085 PQI131079:PQI131085 QAE131079:QAE131085 QKA131079:QKA131085 QTW131079:QTW131085 RDS131079:RDS131085 RNO131079:RNO131085 RXK131079:RXK131085 SHG131079:SHG131085 SRC131079:SRC131085 TAY131079:TAY131085 TKU131079:TKU131085 TUQ131079:TUQ131085 UEM131079:UEM131085 UOI131079:UOI131085 UYE131079:UYE131085 VIA131079:VIA131085 VRW131079:VRW131085 WBS131079:WBS131085 WLO131079:WLO131085 WVK131079:WVK131085 C196615:C196621 IY196615:IY196621 SU196615:SU196621 ACQ196615:ACQ196621 AMM196615:AMM196621 AWI196615:AWI196621 BGE196615:BGE196621 BQA196615:BQA196621 BZW196615:BZW196621 CJS196615:CJS196621 CTO196615:CTO196621 DDK196615:DDK196621 DNG196615:DNG196621 DXC196615:DXC196621 EGY196615:EGY196621 EQU196615:EQU196621 FAQ196615:FAQ196621 FKM196615:FKM196621 FUI196615:FUI196621 GEE196615:GEE196621 GOA196615:GOA196621 GXW196615:GXW196621 HHS196615:HHS196621 HRO196615:HRO196621 IBK196615:IBK196621 ILG196615:ILG196621 IVC196615:IVC196621 JEY196615:JEY196621 JOU196615:JOU196621 JYQ196615:JYQ196621 KIM196615:KIM196621 KSI196615:KSI196621 LCE196615:LCE196621 LMA196615:LMA196621 LVW196615:LVW196621 MFS196615:MFS196621 MPO196615:MPO196621 MZK196615:MZK196621 NJG196615:NJG196621 NTC196615:NTC196621 OCY196615:OCY196621 OMU196615:OMU196621 OWQ196615:OWQ196621 PGM196615:PGM196621 PQI196615:PQI196621 QAE196615:QAE196621 QKA196615:QKA196621 QTW196615:QTW196621 RDS196615:RDS196621 RNO196615:RNO196621 RXK196615:RXK196621 SHG196615:SHG196621 SRC196615:SRC196621 TAY196615:TAY196621 TKU196615:TKU196621 TUQ196615:TUQ196621 UEM196615:UEM196621 UOI196615:UOI196621 UYE196615:UYE196621 VIA196615:VIA196621 VRW196615:VRW196621 WBS196615:WBS196621 WLO196615:WLO196621 WVK196615:WVK196621 C262151:C262157 IY262151:IY262157 SU262151:SU262157 ACQ262151:ACQ262157 AMM262151:AMM262157 AWI262151:AWI262157 BGE262151:BGE262157 BQA262151:BQA262157 BZW262151:BZW262157 CJS262151:CJS262157 CTO262151:CTO262157 DDK262151:DDK262157 DNG262151:DNG262157 DXC262151:DXC262157 EGY262151:EGY262157 EQU262151:EQU262157 FAQ262151:FAQ262157 FKM262151:FKM262157 FUI262151:FUI262157 GEE262151:GEE262157 GOA262151:GOA262157 GXW262151:GXW262157 HHS262151:HHS262157 HRO262151:HRO262157 IBK262151:IBK262157 ILG262151:ILG262157 IVC262151:IVC262157 JEY262151:JEY262157 JOU262151:JOU262157 JYQ262151:JYQ262157 KIM262151:KIM262157 KSI262151:KSI262157 LCE262151:LCE262157 LMA262151:LMA262157 LVW262151:LVW262157 MFS262151:MFS262157 MPO262151:MPO262157 MZK262151:MZK262157 NJG262151:NJG262157 NTC262151:NTC262157 OCY262151:OCY262157 OMU262151:OMU262157 OWQ262151:OWQ262157 PGM262151:PGM262157 PQI262151:PQI262157 QAE262151:QAE262157 QKA262151:QKA262157 QTW262151:QTW262157 RDS262151:RDS262157 RNO262151:RNO262157 RXK262151:RXK262157 SHG262151:SHG262157 SRC262151:SRC262157 TAY262151:TAY262157 TKU262151:TKU262157 TUQ262151:TUQ262157 UEM262151:UEM262157 UOI262151:UOI262157 UYE262151:UYE262157 VIA262151:VIA262157 VRW262151:VRW262157 WBS262151:WBS262157 WLO262151:WLO262157 WVK262151:WVK262157 C327687:C327693 IY327687:IY327693 SU327687:SU327693 ACQ327687:ACQ327693 AMM327687:AMM327693 AWI327687:AWI327693 BGE327687:BGE327693 BQA327687:BQA327693 BZW327687:BZW327693 CJS327687:CJS327693 CTO327687:CTO327693 DDK327687:DDK327693 DNG327687:DNG327693 DXC327687:DXC327693 EGY327687:EGY327693 EQU327687:EQU327693 FAQ327687:FAQ327693 FKM327687:FKM327693 FUI327687:FUI327693 GEE327687:GEE327693 GOA327687:GOA327693 GXW327687:GXW327693 HHS327687:HHS327693 HRO327687:HRO327693 IBK327687:IBK327693 ILG327687:ILG327693 IVC327687:IVC327693 JEY327687:JEY327693 JOU327687:JOU327693 JYQ327687:JYQ327693 KIM327687:KIM327693 KSI327687:KSI327693 LCE327687:LCE327693 LMA327687:LMA327693 LVW327687:LVW327693 MFS327687:MFS327693 MPO327687:MPO327693 MZK327687:MZK327693 NJG327687:NJG327693 NTC327687:NTC327693 OCY327687:OCY327693 OMU327687:OMU327693 OWQ327687:OWQ327693 PGM327687:PGM327693 PQI327687:PQI327693 QAE327687:QAE327693 QKA327687:QKA327693 QTW327687:QTW327693 RDS327687:RDS327693 RNO327687:RNO327693 RXK327687:RXK327693 SHG327687:SHG327693 SRC327687:SRC327693 TAY327687:TAY327693 TKU327687:TKU327693 TUQ327687:TUQ327693 UEM327687:UEM327693 UOI327687:UOI327693 UYE327687:UYE327693 VIA327687:VIA327693 VRW327687:VRW327693 WBS327687:WBS327693 WLO327687:WLO327693 WVK327687:WVK327693 C393223:C393229 IY393223:IY393229 SU393223:SU393229 ACQ393223:ACQ393229 AMM393223:AMM393229 AWI393223:AWI393229 BGE393223:BGE393229 BQA393223:BQA393229 BZW393223:BZW393229 CJS393223:CJS393229 CTO393223:CTO393229 DDK393223:DDK393229 DNG393223:DNG393229 DXC393223:DXC393229 EGY393223:EGY393229 EQU393223:EQU393229 FAQ393223:FAQ393229 FKM393223:FKM393229 FUI393223:FUI393229 GEE393223:GEE393229 GOA393223:GOA393229 GXW393223:GXW393229 HHS393223:HHS393229 HRO393223:HRO393229 IBK393223:IBK393229 ILG393223:ILG393229 IVC393223:IVC393229 JEY393223:JEY393229 JOU393223:JOU393229 JYQ393223:JYQ393229 KIM393223:KIM393229 KSI393223:KSI393229 LCE393223:LCE393229 LMA393223:LMA393229 LVW393223:LVW393229 MFS393223:MFS393229 MPO393223:MPO393229 MZK393223:MZK393229 NJG393223:NJG393229 NTC393223:NTC393229 OCY393223:OCY393229 OMU393223:OMU393229 OWQ393223:OWQ393229 PGM393223:PGM393229 PQI393223:PQI393229 QAE393223:QAE393229 QKA393223:QKA393229 QTW393223:QTW393229 RDS393223:RDS393229 RNO393223:RNO393229 RXK393223:RXK393229 SHG393223:SHG393229 SRC393223:SRC393229 TAY393223:TAY393229 TKU393223:TKU393229 TUQ393223:TUQ393229 UEM393223:UEM393229 UOI393223:UOI393229 UYE393223:UYE393229 VIA393223:VIA393229 VRW393223:VRW393229 WBS393223:WBS393229 WLO393223:WLO393229 WVK393223:WVK393229 C458759:C458765 IY458759:IY458765 SU458759:SU458765 ACQ458759:ACQ458765 AMM458759:AMM458765 AWI458759:AWI458765 BGE458759:BGE458765 BQA458759:BQA458765 BZW458759:BZW458765 CJS458759:CJS458765 CTO458759:CTO458765 DDK458759:DDK458765 DNG458759:DNG458765 DXC458759:DXC458765 EGY458759:EGY458765 EQU458759:EQU458765 FAQ458759:FAQ458765 FKM458759:FKM458765 FUI458759:FUI458765 GEE458759:GEE458765 GOA458759:GOA458765 GXW458759:GXW458765 HHS458759:HHS458765 HRO458759:HRO458765 IBK458759:IBK458765 ILG458759:ILG458765 IVC458759:IVC458765 JEY458759:JEY458765 JOU458759:JOU458765 JYQ458759:JYQ458765 KIM458759:KIM458765 KSI458759:KSI458765 LCE458759:LCE458765 LMA458759:LMA458765 LVW458759:LVW458765 MFS458759:MFS458765 MPO458759:MPO458765 MZK458759:MZK458765 NJG458759:NJG458765 NTC458759:NTC458765 OCY458759:OCY458765 OMU458759:OMU458765 OWQ458759:OWQ458765 PGM458759:PGM458765 PQI458759:PQI458765 QAE458759:QAE458765 QKA458759:QKA458765 QTW458759:QTW458765 RDS458759:RDS458765 RNO458759:RNO458765 RXK458759:RXK458765 SHG458759:SHG458765 SRC458759:SRC458765 TAY458759:TAY458765 TKU458759:TKU458765 TUQ458759:TUQ458765 UEM458759:UEM458765 UOI458759:UOI458765 UYE458759:UYE458765 VIA458759:VIA458765 VRW458759:VRW458765 WBS458759:WBS458765 WLO458759:WLO458765 WVK458759:WVK458765 C524295:C524301 IY524295:IY524301 SU524295:SU524301 ACQ524295:ACQ524301 AMM524295:AMM524301 AWI524295:AWI524301 BGE524295:BGE524301 BQA524295:BQA524301 BZW524295:BZW524301 CJS524295:CJS524301 CTO524295:CTO524301 DDK524295:DDK524301 DNG524295:DNG524301 DXC524295:DXC524301 EGY524295:EGY524301 EQU524295:EQU524301 FAQ524295:FAQ524301 FKM524295:FKM524301 FUI524295:FUI524301 GEE524295:GEE524301 GOA524295:GOA524301 GXW524295:GXW524301 HHS524295:HHS524301 HRO524295:HRO524301 IBK524295:IBK524301 ILG524295:ILG524301 IVC524295:IVC524301 JEY524295:JEY524301 JOU524295:JOU524301 JYQ524295:JYQ524301 KIM524295:KIM524301 KSI524295:KSI524301 LCE524295:LCE524301 LMA524295:LMA524301 LVW524295:LVW524301 MFS524295:MFS524301 MPO524295:MPO524301 MZK524295:MZK524301 NJG524295:NJG524301 NTC524295:NTC524301 OCY524295:OCY524301 OMU524295:OMU524301 OWQ524295:OWQ524301 PGM524295:PGM524301 PQI524295:PQI524301 QAE524295:QAE524301 QKA524295:QKA524301 QTW524295:QTW524301 RDS524295:RDS524301 RNO524295:RNO524301 RXK524295:RXK524301 SHG524295:SHG524301 SRC524295:SRC524301 TAY524295:TAY524301 TKU524295:TKU524301 TUQ524295:TUQ524301 UEM524295:UEM524301 UOI524295:UOI524301 UYE524295:UYE524301 VIA524295:VIA524301 VRW524295:VRW524301 WBS524295:WBS524301 WLO524295:WLO524301 WVK524295:WVK524301 C589831:C589837 IY589831:IY589837 SU589831:SU589837 ACQ589831:ACQ589837 AMM589831:AMM589837 AWI589831:AWI589837 BGE589831:BGE589837 BQA589831:BQA589837 BZW589831:BZW589837 CJS589831:CJS589837 CTO589831:CTO589837 DDK589831:DDK589837 DNG589831:DNG589837 DXC589831:DXC589837 EGY589831:EGY589837 EQU589831:EQU589837 FAQ589831:FAQ589837 FKM589831:FKM589837 FUI589831:FUI589837 GEE589831:GEE589837 GOA589831:GOA589837 GXW589831:GXW589837 HHS589831:HHS589837 HRO589831:HRO589837 IBK589831:IBK589837 ILG589831:ILG589837 IVC589831:IVC589837 JEY589831:JEY589837 JOU589831:JOU589837 JYQ589831:JYQ589837 KIM589831:KIM589837 KSI589831:KSI589837 LCE589831:LCE589837 LMA589831:LMA589837 LVW589831:LVW589837 MFS589831:MFS589837 MPO589831:MPO589837 MZK589831:MZK589837 NJG589831:NJG589837 NTC589831:NTC589837 OCY589831:OCY589837 OMU589831:OMU589837 OWQ589831:OWQ589837 PGM589831:PGM589837 PQI589831:PQI589837 QAE589831:QAE589837 QKA589831:QKA589837 QTW589831:QTW589837 RDS589831:RDS589837 RNO589831:RNO589837 RXK589831:RXK589837 SHG589831:SHG589837 SRC589831:SRC589837 TAY589831:TAY589837 TKU589831:TKU589837 TUQ589831:TUQ589837 UEM589831:UEM589837 UOI589831:UOI589837 UYE589831:UYE589837 VIA589831:VIA589837 VRW589831:VRW589837 WBS589831:WBS589837 WLO589831:WLO589837 WVK589831:WVK589837 C655367:C655373 IY655367:IY655373 SU655367:SU655373 ACQ655367:ACQ655373 AMM655367:AMM655373 AWI655367:AWI655373 BGE655367:BGE655373 BQA655367:BQA655373 BZW655367:BZW655373 CJS655367:CJS655373 CTO655367:CTO655373 DDK655367:DDK655373 DNG655367:DNG655373 DXC655367:DXC655373 EGY655367:EGY655373 EQU655367:EQU655373 FAQ655367:FAQ655373 FKM655367:FKM655373 FUI655367:FUI655373 GEE655367:GEE655373 GOA655367:GOA655373 GXW655367:GXW655373 HHS655367:HHS655373 HRO655367:HRO655373 IBK655367:IBK655373 ILG655367:ILG655373 IVC655367:IVC655373 JEY655367:JEY655373 JOU655367:JOU655373 JYQ655367:JYQ655373 KIM655367:KIM655373 KSI655367:KSI655373 LCE655367:LCE655373 LMA655367:LMA655373 LVW655367:LVW655373 MFS655367:MFS655373 MPO655367:MPO655373 MZK655367:MZK655373 NJG655367:NJG655373 NTC655367:NTC655373 OCY655367:OCY655373 OMU655367:OMU655373 OWQ655367:OWQ655373 PGM655367:PGM655373 PQI655367:PQI655373 QAE655367:QAE655373 QKA655367:QKA655373 QTW655367:QTW655373 RDS655367:RDS655373 RNO655367:RNO655373 RXK655367:RXK655373 SHG655367:SHG655373 SRC655367:SRC655373 TAY655367:TAY655373 TKU655367:TKU655373 TUQ655367:TUQ655373 UEM655367:UEM655373 UOI655367:UOI655373 UYE655367:UYE655373 VIA655367:VIA655373 VRW655367:VRW655373 WBS655367:WBS655373 WLO655367:WLO655373 WVK655367:WVK655373 C720903:C720909 IY720903:IY720909 SU720903:SU720909 ACQ720903:ACQ720909 AMM720903:AMM720909 AWI720903:AWI720909 BGE720903:BGE720909 BQA720903:BQA720909 BZW720903:BZW720909 CJS720903:CJS720909 CTO720903:CTO720909 DDK720903:DDK720909 DNG720903:DNG720909 DXC720903:DXC720909 EGY720903:EGY720909 EQU720903:EQU720909 FAQ720903:FAQ720909 FKM720903:FKM720909 FUI720903:FUI720909 GEE720903:GEE720909 GOA720903:GOA720909 GXW720903:GXW720909 HHS720903:HHS720909 HRO720903:HRO720909 IBK720903:IBK720909 ILG720903:ILG720909 IVC720903:IVC720909 JEY720903:JEY720909 JOU720903:JOU720909 JYQ720903:JYQ720909 KIM720903:KIM720909 KSI720903:KSI720909 LCE720903:LCE720909 LMA720903:LMA720909 LVW720903:LVW720909 MFS720903:MFS720909 MPO720903:MPO720909 MZK720903:MZK720909 NJG720903:NJG720909 NTC720903:NTC720909 OCY720903:OCY720909 OMU720903:OMU720909 OWQ720903:OWQ720909 PGM720903:PGM720909 PQI720903:PQI720909 QAE720903:QAE720909 QKA720903:QKA720909 QTW720903:QTW720909 RDS720903:RDS720909 RNO720903:RNO720909 RXK720903:RXK720909 SHG720903:SHG720909 SRC720903:SRC720909 TAY720903:TAY720909 TKU720903:TKU720909 TUQ720903:TUQ720909 UEM720903:UEM720909 UOI720903:UOI720909 UYE720903:UYE720909 VIA720903:VIA720909 VRW720903:VRW720909 WBS720903:WBS720909 WLO720903:WLO720909 WVK720903:WVK720909 C786439:C786445 IY786439:IY786445 SU786439:SU786445 ACQ786439:ACQ786445 AMM786439:AMM786445 AWI786439:AWI786445 BGE786439:BGE786445 BQA786439:BQA786445 BZW786439:BZW786445 CJS786439:CJS786445 CTO786439:CTO786445 DDK786439:DDK786445 DNG786439:DNG786445 DXC786439:DXC786445 EGY786439:EGY786445 EQU786439:EQU786445 FAQ786439:FAQ786445 FKM786439:FKM786445 FUI786439:FUI786445 GEE786439:GEE786445 GOA786439:GOA786445 GXW786439:GXW786445 HHS786439:HHS786445 HRO786439:HRO786445 IBK786439:IBK786445 ILG786439:ILG786445 IVC786439:IVC786445 JEY786439:JEY786445 JOU786439:JOU786445 JYQ786439:JYQ786445 KIM786439:KIM786445 KSI786439:KSI786445 LCE786439:LCE786445 LMA786439:LMA786445 LVW786439:LVW786445 MFS786439:MFS786445 MPO786439:MPO786445 MZK786439:MZK786445 NJG786439:NJG786445 NTC786439:NTC786445 OCY786439:OCY786445 OMU786439:OMU786445 OWQ786439:OWQ786445 PGM786439:PGM786445 PQI786439:PQI786445 QAE786439:QAE786445 QKA786439:QKA786445 QTW786439:QTW786445 RDS786439:RDS786445 RNO786439:RNO786445 RXK786439:RXK786445 SHG786439:SHG786445 SRC786439:SRC786445 TAY786439:TAY786445 TKU786439:TKU786445 TUQ786439:TUQ786445 UEM786439:UEM786445 UOI786439:UOI786445 UYE786439:UYE786445 VIA786439:VIA786445 VRW786439:VRW786445 WBS786439:WBS786445 WLO786439:WLO786445 WVK786439:WVK786445 C851975:C851981 IY851975:IY851981 SU851975:SU851981 ACQ851975:ACQ851981 AMM851975:AMM851981 AWI851975:AWI851981 BGE851975:BGE851981 BQA851975:BQA851981 BZW851975:BZW851981 CJS851975:CJS851981 CTO851975:CTO851981 DDK851975:DDK851981 DNG851975:DNG851981 DXC851975:DXC851981 EGY851975:EGY851981 EQU851975:EQU851981 FAQ851975:FAQ851981 FKM851975:FKM851981 FUI851975:FUI851981 GEE851975:GEE851981 GOA851975:GOA851981 GXW851975:GXW851981 HHS851975:HHS851981 HRO851975:HRO851981 IBK851975:IBK851981 ILG851975:ILG851981 IVC851975:IVC851981 JEY851975:JEY851981 JOU851975:JOU851981 JYQ851975:JYQ851981 KIM851975:KIM851981 KSI851975:KSI851981 LCE851975:LCE851981 LMA851975:LMA851981 LVW851975:LVW851981 MFS851975:MFS851981 MPO851975:MPO851981 MZK851975:MZK851981 NJG851975:NJG851981 NTC851975:NTC851981 OCY851975:OCY851981 OMU851975:OMU851981 OWQ851975:OWQ851981 PGM851975:PGM851981 PQI851975:PQI851981 QAE851975:QAE851981 QKA851975:QKA851981 QTW851975:QTW851981 RDS851975:RDS851981 RNO851975:RNO851981 RXK851975:RXK851981 SHG851975:SHG851981 SRC851975:SRC851981 TAY851975:TAY851981 TKU851975:TKU851981 TUQ851975:TUQ851981 UEM851975:UEM851981 UOI851975:UOI851981 UYE851975:UYE851981 VIA851975:VIA851981 VRW851975:VRW851981 WBS851975:WBS851981 WLO851975:WLO851981 WVK851975:WVK851981 C917511:C917517 IY917511:IY917517 SU917511:SU917517 ACQ917511:ACQ917517 AMM917511:AMM917517 AWI917511:AWI917517 BGE917511:BGE917517 BQA917511:BQA917517 BZW917511:BZW917517 CJS917511:CJS917517 CTO917511:CTO917517 DDK917511:DDK917517 DNG917511:DNG917517 DXC917511:DXC917517 EGY917511:EGY917517 EQU917511:EQU917517 FAQ917511:FAQ917517 FKM917511:FKM917517 FUI917511:FUI917517 GEE917511:GEE917517 GOA917511:GOA917517 GXW917511:GXW917517 HHS917511:HHS917517 HRO917511:HRO917517 IBK917511:IBK917517 ILG917511:ILG917517 IVC917511:IVC917517 JEY917511:JEY917517 JOU917511:JOU917517 JYQ917511:JYQ917517 KIM917511:KIM917517 KSI917511:KSI917517 LCE917511:LCE917517 LMA917511:LMA917517 LVW917511:LVW917517 MFS917511:MFS917517 MPO917511:MPO917517 MZK917511:MZK917517 NJG917511:NJG917517 NTC917511:NTC917517 OCY917511:OCY917517 OMU917511:OMU917517 OWQ917511:OWQ917517 PGM917511:PGM917517 PQI917511:PQI917517 QAE917511:QAE917517 QKA917511:QKA917517 QTW917511:QTW917517 RDS917511:RDS917517 RNO917511:RNO917517 RXK917511:RXK917517 SHG917511:SHG917517 SRC917511:SRC917517 TAY917511:TAY917517 TKU917511:TKU917517 TUQ917511:TUQ917517 UEM917511:UEM917517 UOI917511:UOI917517 UYE917511:UYE917517 VIA917511:VIA917517 VRW917511:VRW917517 WBS917511:WBS917517 WLO917511:WLO917517 WVK917511:WVK917517 C983047:C983053 IY983047:IY983053 SU983047:SU983053 ACQ983047:ACQ983053 AMM983047:AMM983053 AWI983047:AWI983053 BGE983047:BGE983053 BQA983047:BQA983053 BZW983047:BZW983053 CJS983047:CJS983053 CTO983047:CTO983053 DDK983047:DDK983053 DNG983047:DNG983053 DXC983047:DXC983053 EGY983047:EGY983053 EQU983047:EQU983053 FAQ983047:FAQ983053 FKM983047:FKM983053 FUI983047:FUI983053 GEE983047:GEE983053 GOA983047:GOA983053 GXW983047:GXW983053 HHS983047:HHS983053 HRO983047:HRO983053 IBK983047:IBK983053 ILG983047:ILG983053 IVC983047:IVC983053 JEY983047:JEY983053 JOU983047:JOU983053 JYQ983047:JYQ983053 KIM983047:KIM983053 KSI983047:KSI983053 LCE983047:LCE983053 LMA983047:LMA983053 LVW983047:LVW983053 MFS983047:MFS983053 MPO983047:MPO983053 MZK983047:MZK983053 NJG983047:NJG983053 NTC983047:NTC983053 OCY983047:OCY983053 OMU983047:OMU983053 OWQ983047:OWQ983053 PGM983047:PGM983053 PQI983047:PQI983053 QAE983047:QAE983053 QKA983047:QKA983053 QTW983047:QTW983053 RDS983047:RDS983053 RNO983047:RNO983053 RXK983047:RXK983053 SHG983047:SHG983053 SRC983047:SRC983053 TAY983047:TAY983053 TKU983047:TKU983053 TUQ983047:TUQ983053 UEM983047:UEM983053 UOI983047:UOI983053 UYE983047:UYE983053 VIA983047:VIA983053 VRW983047:VRW983053 WBS983047:WBS983053 WLO983047:WLO983053 WVK983047:WVK983053">
      <formula1>1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Skills</vt:lpstr>
      <vt:lpstr>Batsmen</vt:lpstr>
      <vt:lpstr>Bowler</vt:lpstr>
      <vt:lpstr>Wicket-Keeper</vt:lpstr>
      <vt:lpstr>All-Rounder</vt:lpstr>
      <vt:lpstr>Sublevels</vt:lpstr>
      <vt:lpstr>Wages Cal</vt:lpstr>
      <vt:lpstr>BatInclude</vt:lpstr>
      <vt:lpstr>BowlINclude</vt:lpstr>
      <vt:lpstr>ConcInclude</vt:lpstr>
      <vt:lpstr>ConsInclude</vt:lpstr>
      <vt:lpstr>EstimatedLevelBatting</vt:lpstr>
      <vt:lpstr>EstimatedLevelBowling</vt:lpstr>
      <vt:lpstr>EstimatedLevelConcentration</vt:lpstr>
      <vt:lpstr>EstimatedLevelConsistency</vt:lpstr>
      <vt:lpstr>EstimatedLevelFielding</vt:lpstr>
      <vt:lpstr>EstimatedLevelStamina</vt:lpstr>
      <vt:lpstr>EstimatedLevelWicketKeeping</vt:lpstr>
      <vt:lpstr>FieldInclude</vt:lpstr>
      <vt:lpstr>Secondary</vt:lpstr>
      <vt:lpstr>StamInclude</vt:lpstr>
      <vt:lpstr>WKInclude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Sylvester</dc:creator>
  <cp:lastModifiedBy>Sylvester</cp:lastModifiedBy>
  <dcterms:created xsi:type="dcterms:W3CDTF">2007-04-26T08:25:13Z</dcterms:created>
  <dcterms:modified xsi:type="dcterms:W3CDTF">2010-09-25T08:01:10Z</dcterms:modified>
</cp:coreProperties>
</file>